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https://handbal.sharepoint.com/sites/NHVDirectie/Gedeelde documenten/General/ALV/01 ALV s/BV 2026-6/"/>
    </mc:Choice>
  </mc:AlternateContent>
  <xr:revisionPtr revIDLastSave="110" documentId="8_{B0400DFC-DDF3-4C50-902F-9181435FDCC1}" xr6:coauthVersionLast="47" xr6:coauthVersionMax="47" xr10:uidLastSave="{3DDC31B5-99DF-3241-8160-92E842E77613}"/>
  <bookViews>
    <workbookView xWindow="0" yWindow="600" windowWidth="25600" windowHeight="14980" xr2:uid="{8F60ABF6-C46C-4FCF-9A26-17803263660A}"/>
  </bookViews>
  <sheets>
    <sheet name="Begroting" sheetId="1" r:id="rId1"/>
    <sheet name="Risico en beheer" sheetId="2" r:id="rId2"/>
    <sheet name="Leden" sheetId="3" r:id="rId3"/>
    <sheet name="Tarieven" sheetId="4" r:id="rId4"/>
    <sheet name="Informatie contributiewijziging" sheetId="5" r:id="rId5"/>
  </sheets>
  <externalReferences>
    <externalReference r:id="rId6"/>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79" i="1" l="1"/>
  <c r="O79" i="1"/>
  <c r="Q79" i="1"/>
  <c r="R79" i="1"/>
  <c r="M79" i="1"/>
  <c r="E13" i="4"/>
  <c r="E12" i="4"/>
  <c r="E11" i="4"/>
  <c r="E10" i="4"/>
  <c r="E9" i="4"/>
  <c r="E8" i="4"/>
  <c r="E7" i="4"/>
  <c r="E6" i="4"/>
  <c r="E5" i="4"/>
  <c r="J15" i="3"/>
  <c r="I15" i="3"/>
  <c r="H15" i="3"/>
  <c r="G15" i="3"/>
  <c r="F15" i="3"/>
  <c r="E15" i="3"/>
  <c r="D15" i="3"/>
  <c r="C15" i="3"/>
  <c r="B15" i="3"/>
  <c r="K14" i="3"/>
  <c r="K15" i="3" s="1"/>
  <c r="L13" i="3"/>
  <c r="L12" i="3"/>
  <c r="L11" i="3"/>
  <c r="L10" i="3"/>
  <c r="K9" i="3"/>
  <c r="J9" i="3"/>
  <c r="L9" i="3" s="1"/>
  <c r="I9" i="3"/>
  <c r="H9" i="3"/>
  <c r="G9" i="3"/>
  <c r="F9" i="3"/>
  <c r="E9" i="3"/>
  <c r="D9" i="3"/>
  <c r="C9" i="3"/>
  <c r="B9" i="3"/>
  <c r="L8" i="3"/>
  <c r="L7" i="3"/>
  <c r="L6" i="3"/>
  <c r="L5" i="3"/>
  <c r="L4" i="3"/>
  <c r="S75" i="1"/>
  <c r="S74" i="1" s="1"/>
  <c r="S76" i="1" s="1"/>
  <c r="Q74" i="1"/>
  <c r="Q76" i="1" s="1"/>
  <c r="I74" i="1"/>
  <c r="E74" i="1"/>
  <c r="O76" i="1" s="1"/>
  <c r="S71" i="1"/>
  <c r="S70" i="1"/>
  <c r="I70" i="1"/>
  <c r="S69" i="1"/>
  <c r="I69" i="1"/>
  <c r="S68" i="1"/>
  <c r="S67" i="1" s="1"/>
  <c r="L68" i="1"/>
  <c r="I68" i="1"/>
  <c r="Q67" i="1"/>
  <c r="Q72" i="1" s="1"/>
  <c r="O67" i="1"/>
  <c r="M67" i="1"/>
  <c r="I67" i="1"/>
  <c r="E67" i="1"/>
  <c r="O72" i="1" s="1"/>
  <c r="S64" i="1"/>
  <c r="S63" i="1"/>
  <c r="S62" i="1" s="1"/>
  <c r="L63" i="1"/>
  <c r="Q62" i="1"/>
  <c r="Q65" i="1" s="1"/>
  <c r="O62" i="1"/>
  <c r="M62" i="1"/>
  <c r="I62" i="1"/>
  <c r="E62" i="1"/>
  <c r="O65" i="1" s="1"/>
  <c r="S59" i="1"/>
  <c r="S58" i="1"/>
  <c r="I58" i="1"/>
  <c r="S57" i="1"/>
  <c r="I57" i="1"/>
  <c r="S56" i="1"/>
  <c r="I56" i="1"/>
  <c r="S55" i="1"/>
  <c r="I55" i="1"/>
  <c r="S54" i="1"/>
  <c r="L54" i="1"/>
  <c r="I54" i="1"/>
  <c r="S53" i="1"/>
  <c r="L53" i="1"/>
  <c r="I53" i="1"/>
  <c r="S52" i="1"/>
  <c r="L52" i="1"/>
  <c r="I52" i="1"/>
  <c r="S51" i="1"/>
  <c r="L51" i="1"/>
  <c r="I51" i="1"/>
  <c r="Q50" i="1"/>
  <c r="Q60" i="1" s="1"/>
  <c r="O50" i="1"/>
  <c r="M50" i="1"/>
  <c r="M60" i="1" s="1"/>
  <c r="E50" i="1"/>
  <c r="O60" i="1" s="1"/>
  <c r="S47" i="1"/>
  <c r="S46" i="1"/>
  <c r="I46" i="1"/>
  <c r="S45" i="1"/>
  <c r="I45" i="1"/>
  <c r="S44" i="1"/>
  <c r="L44" i="1"/>
  <c r="I44" i="1"/>
  <c r="S43" i="1"/>
  <c r="L43" i="1"/>
  <c r="I43" i="1"/>
  <c r="S42" i="1"/>
  <c r="L42" i="1"/>
  <c r="S41" i="1"/>
  <c r="L41" i="1"/>
  <c r="I41" i="1"/>
  <c r="S40" i="1"/>
  <c r="S39" i="1"/>
  <c r="I39" i="1"/>
  <c r="S38" i="1"/>
  <c r="L38" i="1"/>
  <c r="Q37" i="1"/>
  <c r="Q48" i="1" s="1"/>
  <c r="O37" i="1"/>
  <c r="M37" i="1"/>
  <c r="M48" i="1" s="1"/>
  <c r="E37" i="1"/>
  <c r="O48" i="1" s="1"/>
  <c r="S34" i="1"/>
  <c r="S33" i="1"/>
  <c r="L33" i="1"/>
  <c r="I33" i="1"/>
  <c r="B33" i="1"/>
  <c r="S32" i="1"/>
  <c r="L32" i="1"/>
  <c r="I32" i="1"/>
  <c r="B32" i="1"/>
  <c r="S31" i="1"/>
  <c r="L31" i="1"/>
  <c r="I31" i="1"/>
  <c r="B31" i="1"/>
  <c r="S30" i="1"/>
  <c r="Q30" i="1"/>
  <c r="O30" i="1"/>
  <c r="M30" i="1"/>
  <c r="G30" i="1"/>
  <c r="Q35" i="1" s="1"/>
  <c r="E30" i="1"/>
  <c r="C30" i="1"/>
  <c r="M35" i="1" s="1"/>
  <c r="S27" i="1"/>
  <c r="S26" i="1"/>
  <c r="Q26" i="1"/>
  <c r="Q22" i="1" s="1"/>
  <c r="Q28" i="1" s="1"/>
  <c r="L26" i="1"/>
  <c r="S25" i="1"/>
  <c r="I25" i="1"/>
  <c r="S24" i="1"/>
  <c r="I24" i="1"/>
  <c r="S23" i="1"/>
  <c r="L23" i="1"/>
  <c r="I23" i="1"/>
  <c r="I22" i="1" s="1"/>
  <c r="B23" i="1"/>
  <c r="S22" i="1"/>
  <c r="O22" i="1"/>
  <c r="M22" i="1"/>
  <c r="E22" i="1"/>
  <c r="O28" i="1" s="1"/>
  <c r="C22" i="1"/>
  <c r="M28" i="1" s="1"/>
  <c r="S19" i="1"/>
  <c r="S18" i="1"/>
  <c r="L18" i="1"/>
  <c r="I18" i="1"/>
  <c r="Q17" i="1"/>
  <c r="Q20" i="1" s="1"/>
  <c r="O17" i="1"/>
  <c r="O20" i="1" s="1"/>
  <c r="M17" i="1"/>
  <c r="I17" i="1"/>
  <c r="S13" i="1"/>
  <c r="S12" i="1"/>
  <c r="I12" i="1"/>
  <c r="S11" i="1"/>
  <c r="I11" i="1"/>
  <c r="S10" i="1"/>
  <c r="I10" i="1"/>
  <c r="S8" i="1"/>
  <c r="I8" i="1"/>
  <c r="S7" i="1"/>
  <c r="Q6" i="1"/>
  <c r="O6" i="1"/>
  <c r="M6" i="1"/>
  <c r="E6" i="1"/>
  <c r="C6" i="1"/>
  <c r="S17" i="1" l="1"/>
  <c r="S20" i="1" s="1"/>
  <c r="S79" i="1"/>
  <c r="S50" i="1"/>
  <c r="S37" i="1"/>
  <c r="I30" i="1"/>
  <c r="S35" i="1" s="1"/>
  <c r="O35" i="1"/>
  <c r="S28" i="1"/>
  <c r="O77" i="1"/>
  <c r="C77" i="1"/>
  <c r="C79" i="1" s="1"/>
  <c r="M14" i="1"/>
  <c r="I50" i="1"/>
  <c r="I37" i="1"/>
  <c r="S72" i="1"/>
  <c r="S6" i="1"/>
  <c r="S65" i="1"/>
  <c r="Q77" i="1"/>
  <c r="Q14" i="1"/>
  <c r="O14" i="1"/>
  <c r="E77" i="1"/>
  <c r="L15" i="3"/>
  <c r="I7" i="1" s="1"/>
  <c r="S48" i="1" l="1"/>
  <c r="S60" i="1"/>
  <c r="S77" i="1"/>
  <c r="I6" i="1"/>
  <c r="I77" i="1" l="1"/>
  <c r="S14" i="1"/>
  <c r="I79" i="1" l="1"/>
</calcChain>
</file>

<file path=xl/sharedStrings.xml><?xml version="1.0" encoding="utf-8"?>
<sst xmlns="http://schemas.openxmlformats.org/spreadsheetml/2006/main" count="312" uniqueCount="207">
  <si>
    <t>Begroting 2026-2027</t>
  </si>
  <si>
    <t>Begroting
2024-2025</t>
  </si>
  <si>
    <t>Realisatie
2024-2025</t>
  </si>
  <si>
    <t>Begroting 2025-2026</t>
  </si>
  <si>
    <t>Begroting 2024-2025</t>
  </si>
  <si>
    <t>Realisatie 2024-2025</t>
  </si>
  <si>
    <t>Baten</t>
  </si>
  <si>
    <t>Lasten</t>
  </si>
  <si>
    <t>Algemene inkomsten</t>
  </si>
  <si>
    <t>Algemene uitgaven</t>
  </si>
  <si>
    <t>Algemeen</t>
  </si>
  <si>
    <t>Bedrijfsvoering</t>
  </si>
  <si>
    <t>Contributie</t>
  </si>
  <si>
    <t>Bondsbureau</t>
  </si>
  <si>
    <t>Wedstrijdbijdragen</t>
  </si>
  <si>
    <t>Organisatie, bestuur en commissies</t>
  </si>
  <si>
    <t>Leden- en verenigingverzekeringen</t>
  </si>
  <si>
    <t>Basissubsidie NOC*NSF</t>
  </si>
  <si>
    <t>Leden- en competitieadministratie</t>
  </si>
  <si>
    <t>Subsidie integriteit en Club van iedereen</t>
  </si>
  <si>
    <t>Integriteit en club van iedereen</t>
  </si>
  <si>
    <t>Overige inkomsten</t>
  </si>
  <si>
    <t>Functioneringskosten werkorganisatie</t>
  </si>
  <si>
    <t>Personele kosten</t>
  </si>
  <si>
    <t>Saldo</t>
  </si>
  <si>
    <t>Inkomsten beleidsuitvoering</t>
  </si>
  <si>
    <t>Uitgaven beleidsuitvoering</t>
  </si>
  <si>
    <t>Aktielijn 1 We werken intensief en effectief samen, binnen en buiten de handbalsector</t>
  </si>
  <si>
    <t>Aktielijn 1</t>
  </si>
  <si>
    <t>Aktielijn 2 We versterken de organisatiekracht van handbalverenigingen op maat</t>
  </si>
  <si>
    <t>Aktielijn 2</t>
  </si>
  <si>
    <t>Projectsubsidie Maatschappelijke diensttijd</t>
  </si>
  <si>
    <t>Maatschappelijke diensttijd en Who's next</t>
  </si>
  <si>
    <t>Bonded strenght</t>
  </si>
  <si>
    <t>Aktielijn 3 We werken aan voldoende en bekwame vrijwilligers en professionals</t>
  </si>
  <si>
    <t>Aktielijn 3</t>
  </si>
  <si>
    <t>Aktielijn 4 We organiseren een aantrekkelijk handbalaanbod</t>
  </si>
  <si>
    <t>Aktielijn 4</t>
  </si>
  <si>
    <t>Bijdragen bekerhandbal</t>
  </si>
  <si>
    <t>Bijdragen scheidsrechters</t>
  </si>
  <si>
    <t>Scheidsrechters</t>
  </si>
  <si>
    <t>Bijdragen masterplan arbitrage</t>
  </si>
  <si>
    <t>Masterplan arbitrage</t>
  </si>
  <si>
    <t xml:space="preserve">Projectsubsidie innovatie competitie </t>
  </si>
  <si>
    <t>Bijdragen beachhandbal</t>
  </si>
  <si>
    <t>Bijdragen stimuleringsprojecten</t>
  </si>
  <si>
    <t>Inkomsten tucht en administratief verzuim</t>
  </si>
  <si>
    <t>Projectsubsidie topverenigingen</t>
  </si>
  <si>
    <t>Project topverenigingen</t>
  </si>
  <si>
    <t>Maatswerksubsidie topcompetities</t>
  </si>
  <si>
    <t>Maatwerkprojecten topcompetitie</t>
  </si>
  <si>
    <t xml:space="preserve"> Aktielijn 5 We organiseren kansrijke topsport- en opleidingsprogr. binnen een optimaal klimaat</t>
  </si>
  <si>
    <t>Aktielijn 5</t>
  </si>
  <si>
    <t>Topsport</t>
  </si>
  <si>
    <t xml:space="preserve">Programmasubsidie Dames </t>
  </si>
  <si>
    <t>Programmasubsidie Heren</t>
  </si>
  <si>
    <t>Bijdragen IHF en EHF</t>
  </si>
  <si>
    <t>Programmasubsidie handbalacademies</t>
  </si>
  <si>
    <t>Handbalacademies</t>
  </si>
  <si>
    <t>Deelnemersbijdragen handbalacademies</t>
  </si>
  <si>
    <t>Organisatie interlands en kampioenschappen</t>
  </si>
  <si>
    <t>Projectsubsidies topsport</t>
  </si>
  <si>
    <t>Marketing en sales topsport</t>
  </si>
  <si>
    <t>Sponsoring en sales topsport</t>
  </si>
  <si>
    <t>Hospitality en activatie sponsoren</t>
  </si>
  <si>
    <t>Aktielijn 6 We werken aan toegankelijke en zichtbare handbalaccommodaties</t>
  </si>
  <si>
    <t>Aktielijn 6</t>
  </si>
  <si>
    <t>Aktielijn 7 We promoten de waarde van handbal voor iedereen</t>
  </si>
  <si>
    <t>Aktielijn 7</t>
  </si>
  <si>
    <t>Rechtenverkoop</t>
  </si>
  <si>
    <t>HandbalNL businessclub</t>
  </si>
  <si>
    <t>Overige kosten</t>
  </si>
  <si>
    <t>Overig</t>
  </si>
  <si>
    <t>WK reservering</t>
  </si>
  <si>
    <t>Totaal baten</t>
  </si>
  <si>
    <t>Totaal lasten</t>
  </si>
  <si>
    <t>Resultaat</t>
  </si>
  <si>
    <t>``</t>
  </si>
  <si>
    <t>Risico's en beheersmaatregelen</t>
  </si>
  <si>
    <t>Inkomsten</t>
  </si>
  <si>
    <t>Contributies en teambijdragen</t>
  </si>
  <si>
    <t>De gerealiseerde inkomsten zijn afhankelijk van het ledenaantal en de teaminschrijvingen voor de competitie. Dat effect is pas goed zichtbaar per 1 september 2026.</t>
  </si>
  <si>
    <t>Scheidsrechterbijdragen zijn alleen van toepassing binnen de wedstrijdsport. Het betreft een omslagstelsel waarin de werkelijke kosten aan het eind van het seizoen worden doorbelast aan de verenigingen.</t>
  </si>
  <si>
    <t xml:space="preserve">Net als bij de contributies loopt het NHV bij Scheidsrechterbijdragen het risico van oninbaarheid en hanteert het NHV een procedure voor incasso van vorderingen. </t>
  </si>
  <si>
    <t>Subsidies</t>
  </si>
  <si>
    <t>Marketing en sales</t>
  </si>
  <si>
    <t>De inkomsten sales bij topsport zijn deels afhankelijk van ticketing bij interlands. De inkomsten zijn gebaseerd op ervaringen vanuit voorgaande seizoenen en dragen het risico van tegenvallende interesse.</t>
  </si>
  <si>
    <t>Uitgaven</t>
  </si>
  <si>
    <t>Personeelskosten</t>
  </si>
  <si>
    <t>Het NHV heeft een verzekering afgesloten voor ziekteverzuim. Deze dekt 65% van de loonkosten bij verzuim &gt; 1 maand.</t>
  </si>
  <si>
    <t>Bedrijfsvoering (Kosten bondsbureau, bestuur en organisatiekosten)</t>
  </si>
  <si>
    <t>Voldoende en bekwame vrijwilligers en professionals</t>
  </si>
  <si>
    <t>De kosten voor opleidingen zijn begroot vanuit de deelnemersverwachting.
De risico's zijn vanuit een financieel gezichtspunt beperkt.</t>
  </si>
  <si>
    <t>Topsport- en opleidingsprogramma's</t>
  </si>
  <si>
    <t>Overige</t>
  </si>
  <si>
    <t>Liquide middelen</t>
  </si>
  <si>
    <r>
      <rPr>
        <b/>
        <sz val="11"/>
        <rFont val="Calibri"/>
        <family val="2"/>
        <scheme val="minor"/>
      </rPr>
      <t xml:space="preserve">Verzekeringen
</t>
    </r>
    <r>
      <rPr>
        <sz val="11"/>
        <rFont val="Calibri"/>
        <family val="2"/>
        <scheme val="minor"/>
      </rPr>
      <t xml:space="preserve">Voor eventuele claims op basis van wettelijke aansprakelijkheid, heeft het NHV verzekeringen afgesloten.
</t>
    </r>
  </si>
  <si>
    <t>NHV</t>
  </si>
  <si>
    <t>2025-2026</t>
  </si>
  <si>
    <t>Senior</t>
  </si>
  <si>
    <t>A-jeugd</t>
  </si>
  <si>
    <t>B-jeugd</t>
  </si>
  <si>
    <t>C-jeugd</t>
  </si>
  <si>
    <t>D-jeugd</t>
  </si>
  <si>
    <t>E-jeugd</t>
  </si>
  <si>
    <t>F-jeugd</t>
  </si>
  <si>
    <t>H-Jeugd</t>
  </si>
  <si>
    <t>G-handbal</t>
  </si>
  <si>
    <t>Inactief</t>
  </si>
  <si>
    <t>Totalen</t>
  </si>
  <si>
    <t>Peil 1 januari 2018</t>
  </si>
  <si>
    <t>Peil 1 januari 2019</t>
  </si>
  <si>
    <t>Peil 1 januari 2020</t>
  </si>
  <si>
    <t>Peil 1 januari 2021</t>
  </si>
  <si>
    <t>Peil 1 januari 2022</t>
  </si>
  <si>
    <t>Peil 1 januari 2023</t>
  </si>
  <si>
    <t>Peil 1 januari 2024</t>
  </si>
  <si>
    <t>Peil 1 januari 2025</t>
  </si>
  <si>
    <t>Peil 1 januari 2026</t>
  </si>
  <si>
    <t>Tarief</t>
  </si>
  <si>
    <t>Tarievenoverzicht Nederlands Handbal Verbond</t>
  </si>
  <si>
    <t>Contributies</t>
  </si>
  <si>
    <t>Senioren</t>
  </si>
  <si>
    <t>H-jeugd</t>
  </si>
  <si>
    <t>G-handballers</t>
  </si>
  <si>
    <t>Niet spelende leden</t>
  </si>
  <si>
    <t>SHL H.</t>
  </si>
  <si>
    <t>Instroom SHL H.</t>
  </si>
  <si>
    <t>SHL D.</t>
  </si>
  <si>
    <t>Next League D/H</t>
  </si>
  <si>
    <t>1e divisie H.</t>
  </si>
  <si>
    <t>2e divisie</t>
  </si>
  <si>
    <t>Hoofdklasse</t>
  </si>
  <si>
    <t>1e en 2e klasse</t>
  </si>
  <si>
    <t>breedtesport</t>
  </si>
  <si>
    <t>midweek</t>
  </si>
  <si>
    <t>wedstrijdsport</t>
  </si>
  <si>
    <t>Teambijdragen beachhandbal</t>
  </si>
  <si>
    <t>Beachtoer</t>
  </si>
  <si>
    <t>inschrijfkosten</t>
  </si>
  <si>
    <t>Beachtoernooien</t>
  </si>
  <si>
    <t>Scheidsrechtersvoorschot</t>
  </si>
  <si>
    <t>SHL heren</t>
  </si>
  <si>
    <t>SHL dames</t>
  </si>
  <si>
    <t>Next League</t>
  </si>
  <si>
    <t>1e divisie</t>
  </si>
  <si>
    <t>divisie</t>
  </si>
  <si>
    <t>Bekerdeelname</t>
  </si>
  <si>
    <t>SHL en Next HL</t>
  </si>
  <si>
    <t>Jeugd</t>
  </si>
  <si>
    <t>Ongerechtigde speler senioren</t>
  </si>
  <si>
    <t>Ongerechtigde speler jeugd</t>
  </si>
  <si>
    <t>Teambijdrage</t>
  </si>
  <si>
    <t>Niet opkomen van het team bij een wedstrijd:</t>
  </si>
  <si>
    <t>Landelijk:</t>
  </si>
  <si>
    <t>Regionaal:</t>
  </si>
  <si>
    <t>E- en F jeugd</t>
  </si>
  <si>
    <t>Niet opkomen scheidsrechter</t>
  </si>
  <si>
    <t>Bondscheidsrechter</t>
  </si>
  <si>
    <t>Collectieve verzekeringen</t>
  </si>
  <si>
    <t>Aansprakelijkheid- en ongevallenverzekering per lid</t>
  </si>
  <si>
    <t>Bestuurdersaansprakelijkheidsverzekering per vereniging</t>
  </si>
  <si>
    <t xml:space="preserve">Indien geplande wedstrijden als gevolg van onvoorziene omstandigheden buiten de invloedssfeer van de organisatie geheel of gedeeltelijk geen doorgang kunnen vinden, blijft de verplichting bestaan om de bijdragen voor deze geplande wedstrijden volledig te voldoen. </t>
  </si>
  <si>
    <t>2026-2027</t>
  </si>
  <si>
    <t>Conform leeftijd</t>
  </si>
  <si>
    <t>Wedstrijd/toernooi</t>
  </si>
  <si>
    <t>Team</t>
  </si>
  <si>
    <t>Toernooi</t>
  </si>
  <si>
    <t>Wedstrijd</t>
  </si>
  <si>
    <t>Afmelden lid na 30 augustus 2026</t>
  </si>
  <si>
    <t>Terugtrekken team zaalcompetitie na 30 juni 2026</t>
  </si>
  <si>
    <t>Wedstrijdbijdrage</t>
  </si>
  <si>
    <t>Terugtrekken seniorenteam veldcompetitie na 30 juni 2026</t>
  </si>
  <si>
    <t>Terugtrekken jeugdteam veldcompetitie na 30 juni 2026</t>
  </si>
  <si>
    <t xml:space="preserve">Totale personeelslasten </t>
  </si>
  <si>
    <t>Het NHV haalt haar inkomsten uit ledenbijdragen, teambijdragen, marketing en sales, subsidies en sponsoring en sales.</t>
  </si>
  <si>
    <t>Inning van contributies en wedstrijdbijdragen vindt plaats door de verenigingen, die de afdracht aan het NHV verzorgen.</t>
  </si>
  <si>
    <t xml:space="preserve">Het NHV loopt het risico dat verenigingen niet in staat zijn hun financiële afdracht te voldoen (risico van oninbaarheid). Teneinde een tijdige ontvangst van contributies en wedstrijdbijdragen van de verenigingen te realiseren, wordt door het NHV een procedure voor incasso van vorderingen gehanteerd. </t>
  </si>
  <si>
    <t>Er is uitgegaan van een stabiele stand van het aantal leden. Bij een ledendaling zullen de leden- en teambijdragen achterblijven bij de begroting.
Bij ledengroei zal dit positief bijdragen aan de baten van het NHV.</t>
  </si>
  <si>
    <t>Overige inkomsten is gebaseerd op basis van ervaringen uit het verleden. Het risico bestaat dat de realisatie achter kunnen blijven bij de begrote bedragen.</t>
  </si>
  <si>
    <t xml:space="preserve">Het NHV ontvangt jaarlijks een aantal subsidies, voornamelijk van NOC*NSF. Voor 2027 zijn vanuit NOC*NSF nog geen subsidies toegekend, ook niet voorlopig. Wel is er bij de begroting uitgegaan van aannames voor 2027. 
De subsidies voor 2026 zijn wél toegekend en derhalve zeker. Voor 2026 is er derhalve geen aanname gedaan.
De definitieve toekenning door NOC*NSF vindt pas plaats na toetsing van de uitgevoerde activiteiten bij topsport en breedtesport, na afloop van het kalenderjaar. Voor het kalenderjaar 2026 gaan we uit van gelijkblijvende subsidies. In het recente verleden zijn door NOC*NSF geen correcties doorgevoerd.
</t>
  </si>
  <si>
    <t>De bedragen zijn in de begroting opgenomen onder aktielijn 5. 
De inkomsten uit sponsoring zijn onderbouwd met overeenkomsten. Er is een risico dat sponsoren niet aan hun contractuele verplichtingen kunnen voldoen. Het NHV bewaakt het betalingsgedrag van sponsoren.</t>
  </si>
  <si>
    <t>Een aantal overeenkomsten met sponsoren loopt per 31 december 2026 af. Op basis van gesprekken met deze sponsoren acht het bestuur de verwachting gerechtvaardigd dat deze overeenkomsten worden verlengd. De verwachte bijdragen van deze sponsoren zijn in deze  begroting verwerkt.</t>
  </si>
  <si>
    <t>Er is voor het bondsbureau een taakstelling voor sponsoring opgenomen van € 175.000, waar een redelijke mate van zekerheid bestaat dat deze wordt gerealiseerd.
Echter, het risico bestaat dat deze taakstelling niet of gedeeltelijk zal worden gehaald.</t>
  </si>
  <si>
    <t>In het algemeen geldt dat bij tegenvallende inkomsten, dit een effect zal hebben op uitgaven voor diverse programma's.</t>
  </si>
  <si>
    <t>Het bondsbureau is gevestigd op Papendal. Binnen de kostenstructuur is, indien van toepassing, rekening gehouden met verwachte prijsstijgingen van 3%, die ook lager kunnen uivallen</t>
  </si>
  <si>
    <t>Daarnaast zijn intern budgethouders aangesteld, die verantwoordelijk zijn voor de realisatie van de budgetten, en kan op basis van tussentijdse rapportages worden besloten budgetten gedurende het jaar bij te stellen.</t>
  </si>
  <si>
    <t>De uitgaven voor Topsport zijn afhankelijk van plaatsing en locatie voor eindtoernooien. 
Monitoring van het budget vindt plaats per activiteit.
De begrote kosten van vluchten en verblijf zijn gebaseerd op ervaringen van vergelijkbare toernooien in het verleden en de geldende prijzen voor vliegreizen en hotels, maar kunnen fluctueren, mede gezien de huidige geopolitieke onrust in de wereld. 
Indien dit daadwerkelijk aan de orde zal zijn, zal het bestuur een gedegen besluit nemen.</t>
  </si>
  <si>
    <t xml:space="preserve">Bij de handbalacademies bestaat het risico dat door uitval van individuele deelnemers gedurende het seizoen dat kosten doorlopen terwijl eigen bijdragen wegvallen. </t>
  </si>
  <si>
    <t>Banksaldi worden uitsluitend aangehouden bij Nederlandse banken, die onder toezicht staan van de  Nederlandse Bank.
Indien mogelijk worden deze bank saldi aangehouden op deposito, ook uitsluitend bij Nederlandse banken.
Het NHV belegt niet in aandelen, obligaties of andere beleggingsproducten.</t>
  </si>
  <si>
    <t>Teambijdragen zaal, veld, beach</t>
  </si>
  <si>
    <t>Verenigingscheidsrechter eerste keer</t>
  </si>
  <si>
    <t>Tweede keer</t>
  </si>
  <si>
    <t>Derde en volgende keren</t>
  </si>
  <si>
    <t xml:space="preserve">Medewerkers van het NHV volgen de CAO Sport. Afspraken binnen de CAO Sport lopen tot en met 31 december 2027. In de begroting is rekening gehouden met de in de CAO vastgelegde loonstijging van 2,5 % per 1 januari 2027. </t>
  </si>
  <si>
    <t>Niet voldoen aan de livestream verplichtingen</t>
  </si>
  <si>
    <t>Eerste keer</t>
  </si>
  <si>
    <t>Op verzoek van de ALV heeft het bondsbestuur de tarieven bij de regionale competitie verlaagd t.o.v. eerder gepubliceerde voorlopige tarieven.</t>
  </si>
  <si>
    <t>De effecten kunnen per vereniging verschillen. Dit hangt af van de lid samenstelling en het aantal wedstrijden waaraan wordt deelgenomen.</t>
  </si>
  <si>
    <t>Informatie contributiewijziging (per mail verzonden op 21 april 2026)</t>
  </si>
  <si>
    <t>Op verzoek van de verenigingen is op 21 april 2026 per mail een overzicht gestuurd van de individuele lidcontributie en de wedstrijdbijdragen. Deze worden ter goedkeuring voorgelegd aan de Algemene Ledenvergadering (ALV) van het NHV op 22 juni aanstaande, als onderdeel van de begroting voor het seizoen 2026/2027.</t>
  </si>
  <si>
    <r>
      <t>Met dit voorstel wordt het proces afgerond om het huidige contributiesysteem van het NHV richting verenigingen om te zetten naar een </t>
    </r>
    <r>
      <rPr>
        <i/>
        <sz val="11"/>
        <color rgb="FF000000"/>
        <rFont val="Arial"/>
        <family val="2"/>
      </rPr>
      <t>Pay to Play</t>
    </r>
    <r>
      <rPr>
        <sz val="11"/>
        <color rgb="FF000000"/>
        <rFont val="Arial"/>
        <family val="2"/>
      </rPr>
      <t>-systeem. Het doel van deze wijziging is om contributie heffingen te baseren op werkelijke afname en een eerlijke verdeling te creëren over de verenigingen. Zoals eerder aangegeven is het nieuwe systeem kostenneutraal voor het NHV.</t>
    </r>
  </si>
  <si>
    <t>Dit uitgewerkte voorstel is vervolgens goedgekeurd tijdens de ALV van 23 juni 2025. Daarbij is besloten om het nieuwe systeem per 1 juli 2026 in te voeren.</t>
  </si>
  <si>
    <t>Op basis van de ledensamenstelling en de deelname aan de competitie op de peildatum van 1 januari 2026 is de vergelijking gemaakt die door middel van een mail op 21 april 2026 aan de verenigingen op 21 april 2026 is toegezonden. Daarbij wordt uitgegaan van een gelijke situatie in het seizoen 2026-2027.</t>
  </si>
  <si>
    <r>
      <t>De leden van het NHV hebben de invoering van het </t>
    </r>
    <r>
      <rPr>
        <i/>
        <sz val="11"/>
        <color rgb="FF000000"/>
        <rFont val="Arial"/>
        <family val="2"/>
      </rPr>
      <t>Pay to Play</t>
    </r>
    <r>
      <rPr>
        <sz val="11"/>
        <color rgb="FF000000"/>
        <rFont val="Arial"/>
        <family val="2"/>
      </rPr>
      <t>-systeem goedgekeurd tijdens de ALV van juni 2024. Daarna heeft een werkgroep, met vertegenwoordigers van verschillende verenigingen, samen met het bondsbureau het systeem verder uitgewerkt. Dit resulteerde in een gedetailleerd voorstel, inclusief nieuwe tarieven. Hierbij is ook rekening gehouden met input uit goed bezochte voorlichtingsbijeenkomsten in het land.</t>
    </r>
  </si>
  <si>
    <t xml:space="preserve">Het Bondsbestuur geeft met de voorstellen voor de tarieven uitvoering aan de door de leden tijdens de ALV van 23 juni 2025 genomen besluiten. De voorgestelde tarieven treft u aan onder het het tablad "Tarieven" van dit document. </t>
  </si>
  <si>
    <t>Versie 26 mei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</si>
</sst>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Red]&quot;€&quot;\ \-#,##0"/>
    <numFmt numFmtId="165" formatCode="&quot;€&quot;\ #,##0.00;[Red]&quot;€&quot;\ \-#,##0.00"/>
    <numFmt numFmtId="166" formatCode="&quot;€&quot;\ #,##0"/>
    <numFmt numFmtId="167" formatCode="0.0"/>
    <numFmt numFmtId="168" formatCode="&quot;€&quot;\ #,##0.00"/>
  </numFmts>
  <fonts count="36" x14ac:knownFonts="1">
    <font>
      <sz val="11"/>
      <color theme="1"/>
      <name val="Calibri"/>
      <family val="2"/>
      <scheme val="minor"/>
    </font>
    <font>
      <b/>
      <sz val="11"/>
      <color theme="1"/>
      <name val="Calibri"/>
      <family val="2"/>
      <scheme val="minor"/>
    </font>
    <font>
      <b/>
      <sz val="20"/>
      <name val="Calibri"/>
      <family val="2"/>
      <scheme val="minor"/>
    </font>
    <font>
      <sz val="11"/>
      <color theme="8" tint="-0.249977111117893"/>
      <name val="Calibri"/>
      <family val="2"/>
      <scheme val="minor"/>
    </font>
    <font>
      <b/>
      <sz val="15"/>
      <color theme="1"/>
      <name val="Calibri"/>
      <family val="2"/>
      <scheme val="minor"/>
    </font>
    <font>
      <b/>
      <sz val="15"/>
      <name val="Calibri"/>
      <family val="2"/>
      <scheme val="minor"/>
    </font>
    <font>
      <b/>
      <sz val="15"/>
      <color theme="8" tint="-0.249977111117893"/>
      <name val="Calibri"/>
      <family val="2"/>
      <scheme val="minor"/>
    </font>
    <font>
      <sz val="15"/>
      <color theme="8" tint="-0.249977111117893"/>
      <name val="Calibri"/>
      <family val="2"/>
      <scheme val="minor"/>
    </font>
    <font>
      <sz val="11"/>
      <name val="Calibri"/>
      <family val="2"/>
      <scheme val="minor"/>
    </font>
    <font>
      <sz val="16"/>
      <color theme="8" tint="-0.249977111117893"/>
      <name val="Calibri"/>
      <family val="2"/>
      <scheme val="minor"/>
    </font>
    <font>
      <b/>
      <sz val="14"/>
      <name val="Calibri"/>
      <family val="2"/>
      <scheme val="minor"/>
    </font>
    <font>
      <sz val="14"/>
      <color theme="8" tint="-0.249977111117893"/>
      <name val="Calibri"/>
      <family val="2"/>
      <scheme val="minor"/>
    </font>
    <font>
      <sz val="16"/>
      <name val="Calibri"/>
      <family val="2"/>
      <scheme val="minor"/>
    </font>
    <font>
      <b/>
      <sz val="11"/>
      <name val="Calibri"/>
      <family val="2"/>
      <scheme val="minor"/>
    </font>
    <font>
      <b/>
      <sz val="14"/>
      <color theme="8" tint="-0.249977111117893"/>
      <name val="Calibri"/>
      <family val="2"/>
      <scheme val="minor"/>
    </font>
    <font>
      <sz val="14"/>
      <name val="Calibri"/>
      <family val="2"/>
      <scheme val="minor"/>
    </font>
    <font>
      <b/>
      <sz val="11"/>
      <color theme="8" tint="-0.249977111117893"/>
      <name val="Calibri"/>
      <family val="2"/>
      <scheme val="minor"/>
    </font>
    <font>
      <sz val="14"/>
      <color theme="1"/>
      <name val="Calibri"/>
      <family val="2"/>
      <scheme val="minor"/>
    </font>
    <font>
      <b/>
      <sz val="14"/>
      <color theme="1"/>
      <name val="Calibri"/>
      <family val="2"/>
      <scheme val="minor"/>
    </font>
    <font>
      <b/>
      <sz val="11"/>
      <color theme="4" tint="-0.249977111117893"/>
      <name val="Calibri"/>
      <family val="2"/>
      <scheme val="minor"/>
    </font>
    <font>
      <b/>
      <sz val="10"/>
      <name val="Arial"/>
      <family val="2"/>
    </font>
    <font>
      <b/>
      <u/>
      <sz val="10"/>
      <name val="Arial"/>
      <family val="2"/>
    </font>
    <font>
      <sz val="10"/>
      <name val="Arial"/>
      <family val="2"/>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
      <b/>
      <sz val="12"/>
      <color theme="1"/>
      <name val="Calibri"/>
      <family val="2"/>
      <scheme val="minor"/>
    </font>
    <font>
      <sz val="10"/>
      <color theme="1"/>
      <name val="Arial"/>
      <family val="2"/>
    </font>
    <font>
      <b/>
      <sz val="10"/>
      <color theme="1"/>
      <name val="Arial"/>
      <family val="2"/>
    </font>
    <font>
      <sz val="10"/>
      <color rgb="FFFF0000"/>
      <name val="Arial"/>
      <family val="2"/>
    </font>
    <font>
      <sz val="10"/>
      <color rgb="FF7030A0"/>
      <name val="Arial"/>
      <family val="2"/>
    </font>
    <font>
      <sz val="10"/>
      <color rgb="FF000000"/>
      <name val="Arial"/>
      <family val="2"/>
    </font>
    <font>
      <sz val="11"/>
      <color rgb="FF000000"/>
      <name val="Arial"/>
      <family val="2"/>
    </font>
    <font>
      <i/>
      <sz val="11"/>
      <color rgb="FF000000"/>
      <name val="Arial"/>
      <family val="2"/>
    </font>
    <font>
      <b/>
      <u/>
      <sz val="11"/>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rgb="FFFFC000"/>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34">
    <xf numFmtId="0" fontId="0" fillId="0" borderId="0" xfId="0"/>
    <xf numFmtId="0" fontId="2" fillId="0" borderId="0" xfId="0" applyFont="1" applyAlignment="1">
      <alignment vertical="top"/>
    </xf>
    <xf numFmtId="0" fontId="3" fillId="0" borderId="0" xfId="0" applyFont="1" applyAlignment="1">
      <alignment vertical="top"/>
    </xf>
    <xf numFmtId="0" fontId="4" fillId="2" borderId="0" xfId="0" applyFont="1" applyFill="1" applyAlignment="1">
      <alignment horizontal="right" vertical="top" wrapText="1"/>
    </xf>
    <xf numFmtId="0" fontId="5" fillId="3" borderId="0" xfId="0" applyFont="1" applyFill="1" applyAlignment="1">
      <alignment horizontal="center" vertical="top"/>
    </xf>
    <xf numFmtId="0" fontId="5" fillId="2" borderId="0" xfId="0" applyFont="1" applyFill="1" applyAlignment="1">
      <alignment horizontal="right" vertical="top" wrapText="1"/>
    </xf>
    <xf numFmtId="0" fontId="5" fillId="0" borderId="0" xfId="0" applyFont="1" applyAlignment="1">
      <alignment horizontal="center" vertical="top"/>
    </xf>
    <xf numFmtId="0" fontId="6" fillId="0" borderId="0" xfId="0" applyFont="1" applyAlignment="1">
      <alignment horizontal="left" vertical="top"/>
    </xf>
    <xf numFmtId="0" fontId="6" fillId="0" borderId="0" xfId="0" applyFont="1" applyAlignment="1">
      <alignment vertical="top"/>
    </xf>
    <xf numFmtId="0" fontId="5" fillId="2" borderId="0" xfId="0" applyFont="1" applyFill="1" applyAlignment="1">
      <alignment horizontal="center" vertical="top" wrapText="1"/>
    </xf>
    <xf numFmtId="0" fontId="4" fillId="2" borderId="0" xfId="0" applyFont="1" applyFill="1" applyAlignment="1">
      <alignment horizontal="center" vertical="top" wrapText="1"/>
    </xf>
    <xf numFmtId="0" fontId="7" fillId="0" borderId="0" xfId="0" applyFont="1" applyAlignment="1">
      <alignment vertical="top"/>
    </xf>
    <xf numFmtId="166" fontId="8" fillId="0" borderId="0" xfId="0" applyNumberFormat="1" applyFont="1" applyAlignment="1">
      <alignment vertical="top"/>
    </xf>
    <xf numFmtId="0" fontId="9" fillId="0" borderId="0" xfId="0" applyFont="1" applyAlignment="1">
      <alignment vertical="top"/>
    </xf>
    <xf numFmtId="0" fontId="10" fillId="2" borderId="0" xfId="0" applyFont="1" applyFill="1" applyAlignment="1">
      <alignment horizontal="center" vertical="top"/>
    </xf>
    <xf numFmtId="0" fontId="10" fillId="3" borderId="0" xfId="0" applyFont="1" applyFill="1" applyAlignment="1">
      <alignment horizontal="center" vertical="top"/>
    </xf>
    <xf numFmtId="0" fontId="10" fillId="0" borderId="0" xfId="0" applyFont="1" applyAlignment="1">
      <alignment horizontal="center" vertical="top"/>
    </xf>
    <xf numFmtId="0" fontId="11" fillId="0" borderId="0" xfId="0" applyFont="1" applyAlignment="1">
      <alignment vertical="top"/>
    </xf>
    <xf numFmtId="166" fontId="12" fillId="0" borderId="0" xfId="0" applyNumberFormat="1" applyFont="1" applyAlignment="1">
      <alignment vertical="top"/>
    </xf>
    <xf numFmtId="0" fontId="13" fillId="0" borderId="0" xfId="0" applyFont="1" applyAlignment="1">
      <alignment vertical="top"/>
    </xf>
    <xf numFmtId="0" fontId="13" fillId="3" borderId="0" xfId="0" applyFont="1" applyFill="1" applyAlignment="1">
      <alignment horizontal="center" vertical="top"/>
    </xf>
    <xf numFmtId="0" fontId="13" fillId="0" borderId="0" xfId="0" applyFont="1" applyAlignment="1">
      <alignment horizontal="center" vertical="top"/>
    </xf>
    <xf numFmtId="0" fontId="14" fillId="0" borderId="0" xfId="0" applyFont="1" applyAlignment="1">
      <alignment vertical="top"/>
    </xf>
    <xf numFmtId="0" fontId="13" fillId="4" borderId="0" xfId="0" applyFont="1" applyFill="1" applyAlignment="1">
      <alignment vertical="top"/>
    </xf>
    <xf numFmtId="0" fontId="3" fillId="4" borderId="0" xfId="0" applyFont="1" applyFill="1" applyAlignment="1">
      <alignment vertical="top"/>
    </xf>
    <xf numFmtId="166" fontId="3" fillId="3" borderId="0" xfId="0" applyNumberFormat="1" applyFont="1" applyFill="1" applyAlignment="1">
      <alignment horizontal="center" vertical="top"/>
    </xf>
    <xf numFmtId="166" fontId="3" fillId="0" borderId="0" xfId="0" applyNumberFormat="1" applyFont="1" applyAlignment="1">
      <alignment horizontal="center" vertical="top"/>
    </xf>
    <xf numFmtId="0" fontId="13" fillId="5" borderId="0" xfId="0" applyFont="1" applyFill="1" applyAlignment="1">
      <alignment horizontal="left" vertical="top"/>
    </xf>
    <xf numFmtId="0" fontId="8" fillId="5" borderId="0" xfId="0" applyFont="1" applyFill="1" applyAlignment="1">
      <alignment vertical="top"/>
    </xf>
    <xf numFmtId="166" fontId="13" fillId="4" borderId="0" xfId="0" applyNumberFormat="1" applyFont="1" applyFill="1" applyAlignment="1">
      <alignment horizontal="left" vertical="top"/>
    </xf>
    <xf numFmtId="166" fontId="13" fillId="5" borderId="0" xfId="0" applyNumberFormat="1" applyFont="1" applyFill="1" applyAlignment="1">
      <alignment horizontal="left" vertical="top"/>
    </xf>
    <xf numFmtId="164" fontId="8" fillId="0" borderId="0" xfId="0" applyNumberFormat="1" applyFont="1" applyAlignment="1">
      <alignment vertical="top"/>
    </xf>
    <xf numFmtId="0" fontId="8" fillId="0" borderId="0" xfId="0" applyFont="1" applyAlignment="1">
      <alignment vertical="top"/>
    </xf>
    <xf numFmtId="166" fontId="8" fillId="0" borderId="0" xfId="0" applyNumberFormat="1" applyFont="1" applyAlignment="1">
      <alignment horizontal="right" vertical="top"/>
    </xf>
    <xf numFmtId="0" fontId="8" fillId="3" borderId="0" xfId="0" applyFont="1" applyFill="1" applyAlignment="1">
      <alignment horizontal="center" vertical="top"/>
    </xf>
    <xf numFmtId="0" fontId="8" fillId="0" borderId="0" xfId="0" applyFont="1" applyAlignment="1">
      <alignment horizontal="center" vertical="top"/>
    </xf>
    <xf numFmtId="0" fontId="3" fillId="0" borderId="0" xfId="0" applyFont="1" applyAlignment="1">
      <alignment horizontal="left" vertical="top"/>
    </xf>
    <xf numFmtId="166" fontId="13" fillId="0" borderId="0" xfId="0" applyNumberFormat="1" applyFont="1" applyAlignment="1">
      <alignment horizontal="left" vertical="top"/>
    </xf>
    <xf numFmtId="0" fontId="15" fillId="0" borderId="0" xfId="0" applyFont="1" applyAlignment="1">
      <alignment vertical="top"/>
    </xf>
    <xf numFmtId="166" fontId="15" fillId="0" borderId="0" xfId="0" applyNumberFormat="1" applyFont="1" applyAlignment="1">
      <alignment vertical="top"/>
    </xf>
    <xf numFmtId="166" fontId="15" fillId="0" borderId="0" xfId="0" applyNumberFormat="1" applyFont="1" applyAlignment="1">
      <alignment horizontal="right" vertical="top"/>
    </xf>
    <xf numFmtId="0" fontId="14" fillId="0" borderId="0" xfId="0" applyFont="1" applyAlignment="1">
      <alignment horizontal="left" vertical="top"/>
    </xf>
    <xf numFmtId="49" fontId="13" fillId="4" borderId="0" xfId="0" applyNumberFormat="1" applyFont="1" applyFill="1" applyAlignment="1">
      <alignment vertical="top" wrapText="1"/>
    </xf>
    <xf numFmtId="49" fontId="13" fillId="4" borderId="0" xfId="0" applyNumberFormat="1" applyFont="1" applyFill="1" applyAlignment="1">
      <alignment horizontal="left" vertical="top"/>
    </xf>
    <xf numFmtId="49" fontId="3" fillId="0" borderId="0" xfId="0" applyNumberFormat="1" applyFont="1" applyAlignment="1">
      <alignment horizontal="left" vertical="top"/>
    </xf>
    <xf numFmtId="0" fontId="15" fillId="3" borderId="0" xfId="0" applyFont="1" applyFill="1" applyAlignment="1">
      <alignment horizontal="center" vertical="top"/>
    </xf>
    <xf numFmtId="0" fontId="15" fillId="0" borderId="0" xfId="0" applyFont="1" applyAlignment="1">
      <alignment horizontal="center" vertical="top"/>
    </xf>
    <xf numFmtId="166" fontId="13" fillId="4" borderId="0" xfId="0" applyNumberFormat="1" applyFont="1" applyFill="1" applyAlignment="1">
      <alignment horizontal="left"/>
    </xf>
    <xf numFmtId="49" fontId="13" fillId="4" borderId="0" xfId="0" applyNumberFormat="1" applyFont="1" applyFill="1" applyAlignment="1">
      <alignment vertical="top"/>
    </xf>
    <xf numFmtId="49" fontId="13" fillId="4" borderId="0" xfId="0" applyNumberFormat="1" applyFont="1" applyFill="1" applyAlignment="1">
      <alignment horizontal="center" vertical="top"/>
    </xf>
    <xf numFmtId="3" fontId="8" fillId="0" borderId="0" xfId="0" applyNumberFormat="1" applyFont="1" applyAlignment="1">
      <alignment vertical="top"/>
    </xf>
    <xf numFmtId="166" fontId="8" fillId="0" borderId="0" xfId="0" applyNumberFormat="1" applyFont="1" applyAlignment="1">
      <alignment horizontal="left" vertical="top"/>
    </xf>
    <xf numFmtId="0" fontId="13" fillId="4" borderId="0" xfId="0" applyFont="1" applyFill="1" applyAlignment="1">
      <alignment horizontal="left" vertical="top"/>
    </xf>
    <xf numFmtId="166" fontId="13" fillId="3" borderId="0" xfId="0" applyNumberFormat="1" applyFont="1" applyFill="1" applyAlignment="1">
      <alignment horizontal="left" vertical="top"/>
    </xf>
    <xf numFmtId="0" fontId="16" fillId="0" borderId="0" xfId="0" applyFont="1" applyAlignment="1">
      <alignment vertical="top"/>
    </xf>
    <xf numFmtId="167" fontId="3" fillId="0" borderId="0" xfId="0" applyNumberFormat="1" applyFont="1" applyAlignment="1">
      <alignment horizontal="left" vertical="top"/>
    </xf>
    <xf numFmtId="0" fontId="0" fillId="0" borderId="0" xfId="0" applyAlignment="1">
      <alignment vertical="top"/>
    </xf>
    <xf numFmtId="0" fontId="1" fillId="0" borderId="0" xfId="0" applyFont="1" applyAlignment="1">
      <alignment vertical="top"/>
    </xf>
    <xf numFmtId="0" fontId="0" fillId="3" borderId="0" xfId="0" applyFill="1" applyAlignment="1">
      <alignment horizontal="center" vertical="top"/>
    </xf>
    <xf numFmtId="0" fontId="0" fillId="0" borderId="0" xfId="0" applyAlignment="1">
      <alignment horizontal="center" vertical="top"/>
    </xf>
    <xf numFmtId="0" fontId="17" fillId="3" borderId="0" xfId="0" applyFont="1" applyFill="1" applyAlignment="1">
      <alignment horizontal="center" vertical="top"/>
    </xf>
    <xf numFmtId="0" fontId="17" fillId="0" borderId="0" xfId="0" applyFont="1" applyAlignment="1">
      <alignment horizontal="center" vertical="top"/>
    </xf>
    <xf numFmtId="0" fontId="0" fillId="0" borderId="0" xfId="0" applyAlignment="1">
      <alignment horizontal="left" vertical="top"/>
    </xf>
    <xf numFmtId="0" fontId="1" fillId="6" borderId="0" xfId="0" applyFont="1" applyFill="1" applyAlignment="1">
      <alignment vertical="top"/>
    </xf>
    <xf numFmtId="166" fontId="1" fillId="6" borderId="0" xfId="0" applyNumberFormat="1" applyFont="1" applyFill="1" applyAlignment="1">
      <alignment vertical="top"/>
    </xf>
    <xf numFmtId="0" fontId="17" fillId="0" borderId="0" xfId="0" applyFont="1" applyAlignment="1">
      <alignment vertical="top"/>
    </xf>
    <xf numFmtId="166" fontId="10" fillId="0" borderId="0" xfId="0" applyNumberFormat="1" applyFont="1" applyAlignment="1">
      <alignment horizontal="left" vertical="top"/>
    </xf>
    <xf numFmtId="0" fontId="1" fillId="3" borderId="0" xfId="0" applyFont="1" applyFill="1" applyAlignment="1">
      <alignment horizontal="center" vertical="top"/>
    </xf>
    <xf numFmtId="166" fontId="0" fillId="0" borderId="0" xfId="0" applyNumberFormat="1" applyAlignment="1">
      <alignment vertical="top"/>
    </xf>
    <xf numFmtId="0" fontId="1" fillId="0" borderId="0" xfId="0" applyFont="1" applyAlignment="1">
      <alignment horizontal="center" vertical="top"/>
    </xf>
    <xf numFmtId="166" fontId="1" fillId="0" borderId="0" xfId="0" applyNumberFormat="1" applyFont="1" applyAlignment="1">
      <alignment horizontal="right" vertical="top"/>
    </xf>
    <xf numFmtId="0" fontId="18" fillId="6" borderId="0" xfId="0" applyFont="1" applyFill="1" applyAlignment="1">
      <alignment vertical="top"/>
    </xf>
    <xf numFmtId="166" fontId="18" fillId="6" borderId="0" xfId="0" applyNumberFormat="1" applyFont="1" applyFill="1" applyAlignment="1">
      <alignment vertical="top"/>
    </xf>
    <xf numFmtId="0" fontId="16" fillId="0" borderId="0" xfId="0" applyFont="1" applyAlignment="1">
      <alignment horizontal="left" vertical="top"/>
    </xf>
    <xf numFmtId="0" fontId="0" fillId="0" borderId="0" xfId="0" applyAlignment="1">
      <alignment horizontal="right" vertical="top"/>
    </xf>
    <xf numFmtId="0" fontId="0" fillId="3" borderId="0" xfId="0" applyFill="1" applyAlignment="1">
      <alignment horizontal="right" vertical="top"/>
    </xf>
    <xf numFmtId="0" fontId="19" fillId="0" borderId="0" xfId="0" applyFont="1" applyAlignment="1">
      <alignment vertical="top"/>
    </xf>
    <xf numFmtId="166" fontId="1" fillId="0" borderId="0" xfId="0" applyNumberFormat="1" applyFont="1" applyAlignment="1">
      <alignment vertical="top"/>
    </xf>
    <xf numFmtId="9" fontId="1" fillId="0" borderId="0" xfId="0" applyNumberFormat="1" applyFont="1" applyAlignment="1">
      <alignment vertical="top"/>
    </xf>
    <xf numFmtId="166" fontId="1" fillId="0" borderId="0" xfId="0" applyNumberFormat="1" applyFont="1" applyAlignment="1">
      <alignment horizontal="left" vertical="top"/>
    </xf>
    <xf numFmtId="166" fontId="13" fillId="0" borderId="0" xfId="0" applyNumberFormat="1" applyFont="1" applyAlignment="1">
      <alignment horizontal="right" vertical="top"/>
    </xf>
    <xf numFmtId="0" fontId="10" fillId="0" borderId="0" xfId="0" applyFont="1" applyAlignment="1">
      <alignment vertical="top" wrapText="1"/>
    </xf>
    <xf numFmtId="0" fontId="8" fillId="0" borderId="0" xfId="0" applyFont="1" applyAlignment="1">
      <alignment vertical="top" wrapText="1"/>
    </xf>
    <xf numFmtId="0" fontId="8" fillId="0" borderId="0" xfId="0" applyFont="1" applyAlignment="1">
      <alignment horizontal="left" vertical="top" wrapText="1"/>
    </xf>
    <xf numFmtId="0" fontId="13" fillId="0" borderId="0" xfId="0" applyFont="1" applyAlignment="1">
      <alignment vertical="top" wrapText="1"/>
    </xf>
    <xf numFmtId="166" fontId="8" fillId="0" borderId="0" xfId="0" applyNumberFormat="1" applyFont="1" applyAlignment="1">
      <alignment vertical="top" wrapText="1"/>
    </xf>
    <xf numFmtId="0" fontId="8" fillId="0" borderId="0" xfId="0" quotePrefix="1" applyFont="1" applyAlignment="1">
      <alignment horizontal="left" vertical="top" wrapText="1"/>
    </xf>
    <xf numFmtId="0" fontId="8" fillId="0" borderId="0" xfId="0" quotePrefix="1" applyFont="1" applyAlignment="1">
      <alignment vertical="top" wrapText="1"/>
    </xf>
    <xf numFmtId="0" fontId="20" fillId="0" borderId="0" xfId="0" applyFont="1" applyAlignment="1">
      <alignment vertical="top"/>
    </xf>
    <xf numFmtId="0" fontId="21" fillId="0" borderId="0" xfId="0" applyFont="1" applyAlignment="1">
      <alignment vertical="top"/>
    </xf>
    <xf numFmtId="0" fontId="22" fillId="0" borderId="0" xfId="0" applyFont="1" applyAlignment="1">
      <alignment vertical="top"/>
    </xf>
    <xf numFmtId="3" fontId="22" fillId="0" borderId="0" xfId="0" applyNumberFormat="1" applyFont="1" applyAlignment="1">
      <alignment vertical="top"/>
    </xf>
    <xf numFmtId="0" fontId="22" fillId="0" borderId="0" xfId="0" applyFont="1" applyAlignment="1">
      <alignment horizontal="center" vertical="top"/>
    </xf>
    <xf numFmtId="0" fontId="23" fillId="0" borderId="1" xfId="0" applyFont="1" applyBorder="1" applyAlignment="1">
      <alignment vertical="center" wrapText="1"/>
    </xf>
    <xf numFmtId="0" fontId="23" fillId="0" borderId="2" xfId="0" applyFont="1" applyBorder="1" applyAlignment="1">
      <alignment horizontal="center" vertical="center" wrapText="1"/>
    </xf>
    <xf numFmtId="0" fontId="24" fillId="0" borderId="3" xfId="0" applyFont="1" applyBorder="1" applyAlignment="1">
      <alignment horizontal="center" vertical="top"/>
    </xf>
    <xf numFmtId="0" fontId="23" fillId="0" borderId="4" xfId="0" applyFont="1" applyBorder="1" applyAlignment="1">
      <alignment vertical="center" wrapText="1"/>
    </xf>
    <xf numFmtId="0" fontId="25" fillId="0" borderId="5" xfId="0" applyFont="1" applyBorder="1" applyAlignment="1">
      <alignment horizontal="center" vertical="center" wrapText="1"/>
    </xf>
    <xf numFmtId="0" fontId="26" fillId="0" borderId="6" xfId="0" applyFont="1" applyBorder="1" applyAlignment="1">
      <alignment horizontal="center" vertical="top"/>
    </xf>
    <xf numFmtId="0" fontId="25" fillId="0" borderId="4" xfId="0" applyFont="1" applyBorder="1" applyAlignment="1">
      <alignment vertical="center" wrapText="1"/>
    </xf>
    <xf numFmtId="3" fontId="25" fillId="0" borderId="5" xfId="0" applyNumberFormat="1" applyFont="1" applyBorder="1" applyAlignment="1">
      <alignment horizontal="center" vertical="center" wrapText="1"/>
    </xf>
    <xf numFmtId="3" fontId="26" fillId="0" borderId="6" xfId="0" applyNumberFormat="1" applyFont="1" applyBorder="1" applyAlignment="1">
      <alignment horizontal="center" vertical="top"/>
    </xf>
    <xf numFmtId="165" fontId="26" fillId="0" borderId="5" xfId="0" applyNumberFormat="1" applyFont="1" applyBorder="1" applyAlignment="1">
      <alignment horizontal="center" vertical="center" wrapText="1"/>
    </xf>
    <xf numFmtId="165" fontId="25" fillId="0" borderId="5" xfId="0" applyNumberFormat="1" applyFont="1" applyBorder="1" applyAlignment="1">
      <alignment horizontal="center" vertical="center" wrapText="1"/>
    </xf>
    <xf numFmtId="0" fontId="25" fillId="0" borderId="7" xfId="0" applyFont="1" applyBorder="1" applyAlignment="1">
      <alignment vertical="center" wrapText="1"/>
    </xf>
    <xf numFmtId="164" fontId="23" fillId="0" borderId="8" xfId="0" applyNumberFormat="1" applyFont="1" applyBorder="1" applyAlignment="1">
      <alignment horizontal="center" vertical="center" wrapText="1"/>
    </xf>
    <xf numFmtId="166" fontId="23" fillId="7" borderId="9" xfId="0" applyNumberFormat="1" applyFont="1" applyFill="1" applyBorder="1" applyAlignment="1">
      <alignment horizontal="center" vertical="center" wrapText="1"/>
    </xf>
    <xf numFmtId="0" fontId="25" fillId="0" borderId="0" xfId="0" applyFont="1" applyAlignment="1">
      <alignment vertical="center" wrapText="1"/>
    </xf>
    <xf numFmtId="164" fontId="25" fillId="0" borderId="0" xfId="0" applyNumberFormat="1" applyFont="1" applyAlignment="1">
      <alignment horizontal="center" vertical="center" wrapText="1"/>
    </xf>
    <xf numFmtId="0" fontId="27" fillId="0" borderId="0" xfId="0" applyFont="1"/>
    <xf numFmtId="0" fontId="28" fillId="0" borderId="0" xfId="0" applyFont="1"/>
    <xf numFmtId="0" fontId="29" fillId="0" borderId="0" xfId="0" applyFont="1" applyAlignment="1">
      <alignment horizontal="right"/>
    </xf>
    <xf numFmtId="0" fontId="29" fillId="0" borderId="0" xfId="0" applyFont="1"/>
    <xf numFmtId="0" fontId="31" fillId="0" borderId="0" xfId="0" applyFont="1"/>
    <xf numFmtId="168" fontId="28" fillId="0" borderId="0" xfId="0" applyNumberFormat="1" applyFont="1"/>
    <xf numFmtId="166" fontId="28" fillId="0" borderId="0" xfId="0" applyNumberFormat="1" applyFont="1"/>
    <xf numFmtId="0" fontId="28" fillId="0" borderId="0" xfId="0" applyFont="1" applyAlignment="1">
      <alignment horizontal="left"/>
    </xf>
    <xf numFmtId="166" fontId="30" fillId="0" borderId="0" xfId="0" applyNumberFormat="1" applyFont="1"/>
    <xf numFmtId="10" fontId="28" fillId="0" borderId="0" xfId="0" applyNumberFormat="1" applyFont="1"/>
    <xf numFmtId="166" fontId="28" fillId="0" borderId="0" xfId="0" applyNumberFormat="1" applyFont="1" applyAlignment="1">
      <alignment horizontal="right"/>
    </xf>
    <xf numFmtId="0" fontId="22" fillId="0" borderId="0" xfId="0" applyFont="1" applyAlignment="1">
      <alignment horizontal="right"/>
    </xf>
    <xf numFmtId="165" fontId="28" fillId="0" borderId="0" xfId="0" applyNumberFormat="1" applyFont="1"/>
    <xf numFmtId="0" fontId="22" fillId="0" borderId="0" xfId="0" applyFont="1"/>
    <xf numFmtId="168" fontId="22" fillId="0" borderId="0" xfId="0" applyNumberFormat="1" applyFont="1"/>
    <xf numFmtId="0" fontId="28" fillId="0" borderId="0" xfId="0" applyFont="1" applyAlignment="1">
      <alignment horizontal="right"/>
    </xf>
    <xf numFmtId="168" fontId="28" fillId="0" borderId="0" xfId="0" applyNumberFormat="1" applyFont="1" applyAlignment="1">
      <alignment horizontal="right"/>
    </xf>
    <xf numFmtId="9" fontId="28" fillId="0" borderId="0" xfId="0" applyNumberFormat="1" applyFont="1" applyAlignment="1">
      <alignment horizontal="center"/>
    </xf>
    <xf numFmtId="0" fontId="0" fillId="0" borderId="0" xfId="0" applyAlignment="1">
      <alignment vertical="top" wrapText="1"/>
    </xf>
    <xf numFmtId="49" fontId="33" fillId="0" borderId="0" xfId="0" applyNumberFormat="1" applyFont="1" applyAlignment="1">
      <alignment vertical="justify"/>
    </xf>
    <xf numFmtId="49" fontId="0" fillId="0" borderId="0" xfId="0" applyNumberFormat="1" applyAlignment="1">
      <alignment vertical="justify"/>
    </xf>
    <xf numFmtId="0" fontId="33" fillId="0" borderId="0" xfId="0" applyFont="1" applyAlignment="1">
      <alignment vertical="justify"/>
    </xf>
    <xf numFmtId="0" fontId="35" fillId="0" borderId="0" xfId="0" applyFont="1"/>
    <xf numFmtId="49" fontId="13" fillId="4" borderId="0" xfId="0" applyNumberFormat="1" applyFont="1" applyFill="1" applyAlignment="1">
      <alignment horizontal="left" vertical="top" wrapText="1"/>
    </xf>
    <xf numFmtId="0" fontId="32" fillId="0" borderId="0" xfId="0" applyFont="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NHVBedrijfsvFin/Gedeelde%20documenten/General/01%20Financien%20&amp;%20Ledenadmin/01%20Begroting/Begroting%202026-2027/260408%20Begroting%20directie.xlsx" TargetMode="External"/><Relationship Id="rId2" Type="http://schemas.openxmlformats.org/officeDocument/2006/relationships/externalLinkPath" Target="https://handbal.sharepoint.com/sites/NHVBedrijfsvFin/Gedeelde%20documenten/General/01%20Financien%20&amp;%20Ledenadmin/01%20Begroting/Begroting%202026-2027/260408%20Begroting%20directie.xlsx" TargetMode="External"/><Relationship Id="rId1" Type="http://schemas.openxmlformats.org/officeDocument/2006/relationships/externalLinkPath" Target="/sites/NHVBedrijfsvFin/Gedeelde%20documenten/General/01%20Financien%20&amp;%20Ledenadmin/01%20Begroting/Begroting%202026-2027/260408%20Begroting%20directi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handbal-my.sharepoint.com/personal/n_uhlenbusch_handbal_nl/Documents/Bureaublad/Financieel/2026%20werkbegroting.xlsx" TargetMode="External"/><Relationship Id="rId1" Type="http://schemas.openxmlformats.org/officeDocument/2006/relationships/externalLinkPath" Target="Financieel/2026%20werkbegro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oelichting ink."/>
      <sheetName val="Toelichting uitg."/>
      <sheetName val="Begroting"/>
      <sheetName val="Risico en beheer"/>
      <sheetName val="Leden"/>
      <sheetName val="Subsidies"/>
      <sheetName val="Marketing en sales"/>
      <sheetName val="Overig"/>
      <sheetName val="Formatie"/>
      <sheetName val="Functioneren"/>
      <sheetName val="Bedrijfsvoering"/>
      <sheetName val="Beleid 1"/>
      <sheetName val="Beleid 2"/>
      <sheetName val="Marap"/>
      <sheetName val="Sumatra Q2"/>
    </sheetNames>
    <sheetDataSet>
      <sheetData sheetId="0"/>
      <sheetData sheetId="1"/>
      <sheetData sheetId="2"/>
      <sheetData sheetId="3"/>
      <sheetData sheetId="4"/>
      <sheetData sheetId="5">
        <row r="4">
          <cell r="E4">
            <v>428168</v>
          </cell>
        </row>
        <row r="9">
          <cell r="E9">
            <v>364750</v>
          </cell>
        </row>
        <row r="11">
          <cell r="E11">
            <v>60000</v>
          </cell>
        </row>
        <row r="12">
          <cell r="E12">
            <v>200000</v>
          </cell>
        </row>
        <row r="14">
          <cell r="E14">
            <v>209069.5</v>
          </cell>
        </row>
        <row r="15">
          <cell r="E15">
            <v>75000</v>
          </cell>
        </row>
        <row r="17">
          <cell r="E17">
            <v>180000</v>
          </cell>
        </row>
        <row r="20">
          <cell r="E20">
            <v>0</v>
          </cell>
        </row>
        <row r="21">
          <cell r="E21">
            <v>50000</v>
          </cell>
        </row>
        <row r="22">
          <cell r="E22">
            <v>100000</v>
          </cell>
        </row>
        <row r="23">
          <cell r="E23">
            <v>104000</v>
          </cell>
        </row>
        <row r="26">
          <cell r="E26">
            <v>5000</v>
          </cell>
        </row>
        <row r="28">
          <cell r="E28">
            <v>0</v>
          </cell>
        </row>
        <row r="29">
          <cell r="E29">
            <v>0</v>
          </cell>
        </row>
        <row r="31">
          <cell r="E31">
            <v>150000</v>
          </cell>
        </row>
      </sheetData>
      <sheetData sheetId="6">
        <row r="4">
          <cell r="E4">
            <v>1480000</v>
          </cell>
        </row>
        <row r="18">
          <cell r="E18">
            <v>316000</v>
          </cell>
        </row>
        <row r="28">
          <cell r="E28">
            <v>249000</v>
          </cell>
        </row>
        <row r="37">
          <cell r="E37">
            <v>25000</v>
          </cell>
        </row>
        <row r="42">
          <cell r="E42">
            <v>45000</v>
          </cell>
        </row>
        <row r="44">
          <cell r="E44">
            <v>40000</v>
          </cell>
        </row>
        <row r="46">
          <cell r="E46">
            <v>15000</v>
          </cell>
        </row>
      </sheetData>
      <sheetData sheetId="7">
        <row r="4">
          <cell r="E4">
            <v>20000</v>
          </cell>
        </row>
        <row r="11">
          <cell r="E11">
            <v>0</v>
          </cell>
        </row>
        <row r="16">
          <cell r="E16">
            <v>1000</v>
          </cell>
        </row>
        <row r="20">
          <cell r="E20">
            <v>92250</v>
          </cell>
        </row>
        <row r="29">
          <cell r="E29">
            <v>15850</v>
          </cell>
        </row>
        <row r="38">
          <cell r="E38">
            <v>1000</v>
          </cell>
        </row>
        <row r="45">
          <cell r="E45">
            <v>100800</v>
          </cell>
        </row>
        <row r="48">
          <cell r="E48">
            <v>76800</v>
          </cell>
        </row>
        <row r="51">
          <cell r="E51">
            <v>45000</v>
          </cell>
        </row>
        <row r="53">
          <cell r="E53">
            <v>10000</v>
          </cell>
        </row>
        <row r="55">
          <cell r="E55">
            <v>30000</v>
          </cell>
        </row>
        <row r="57">
          <cell r="E57">
            <v>75000</v>
          </cell>
        </row>
      </sheetData>
      <sheetData sheetId="8">
        <row r="5">
          <cell r="Q5">
            <v>635063.39294026012</v>
          </cell>
        </row>
        <row r="20">
          <cell r="Q20">
            <v>64629.463067519988</v>
          </cell>
        </row>
        <row r="24">
          <cell r="Q24">
            <v>26474.831040000001</v>
          </cell>
        </row>
        <row r="27">
          <cell r="Q27">
            <v>150064.4490162</v>
          </cell>
        </row>
        <row r="30">
          <cell r="Q30">
            <v>822588.29741980811</v>
          </cell>
        </row>
        <row r="46">
          <cell r="Q46">
            <v>1092707.1688881111</v>
          </cell>
        </row>
        <row r="65">
          <cell r="Q65">
            <v>18359.716013759997</v>
          </cell>
        </row>
        <row r="67">
          <cell r="Q67">
            <v>222247.82837279519</v>
          </cell>
        </row>
      </sheetData>
      <sheetData sheetId="9">
        <row r="15">
          <cell r="D15">
            <v>319500</v>
          </cell>
        </row>
      </sheetData>
      <sheetData sheetId="10">
        <row r="4">
          <cell r="D4">
            <v>106500</v>
          </cell>
        </row>
        <row r="9">
          <cell r="D9">
            <v>58000</v>
          </cell>
        </row>
        <row r="19">
          <cell r="D19">
            <v>190000</v>
          </cell>
        </row>
        <row r="25">
          <cell r="D25">
            <v>8292</v>
          </cell>
        </row>
        <row r="31">
          <cell r="D31">
            <v>136000</v>
          </cell>
        </row>
        <row r="45">
          <cell r="D45">
            <v>267000</v>
          </cell>
        </row>
        <row r="53">
          <cell r="D53">
            <v>0</v>
          </cell>
        </row>
      </sheetData>
      <sheetData sheetId="11">
        <row r="5">
          <cell r="D5">
            <v>12500</v>
          </cell>
        </row>
        <row r="11">
          <cell r="D11">
            <v>15000</v>
          </cell>
        </row>
        <row r="15">
          <cell r="D15">
            <v>104000</v>
          </cell>
        </row>
        <row r="17">
          <cell r="D17">
            <v>50000</v>
          </cell>
        </row>
        <row r="19">
          <cell r="D19">
            <v>0</v>
          </cell>
        </row>
        <row r="22">
          <cell r="D22">
            <v>85308</v>
          </cell>
        </row>
        <row r="31">
          <cell r="D31">
            <v>33035</v>
          </cell>
        </row>
        <row r="43">
          <cell r="D43">
            <v>42500</v>
          </cell>
        </row>
        <row r="51">
          <cell r="D51">
            <v>56500</v>
          </cell>
        </row>
        <row r="61">
          <cell r="D61">
            <v>400000</v>
          </cell>
        </row>
        <row r="64">
          <cell r="D64">
            <v>51000</v>
          </cell>
        </row>
        <row r="66">
          <cell r="D66">
            <v>25000</v>
          </cell>
        </row>
        <row r="70">
          <cell r="D70">
            <v>128000</v>
          </cell>
        </row>
        <row r="83">
          <cell r="D83">
            <v>105000</v>
          </cell>
        </row>
        <row r="92">
          <cell r="D92">
            <v>5000</v>
          </cell>
        </row>
        <row r="95">
          <cell r="D95">
            <v>50000</v>
          </cell>
        </row>
        <row r="96">
          <cell r="D96">
            <v>100000</v>
          </cell>
        </row>
      </sheetData>
      <sheetData sheetId="12">
        <row r="5">
          <cell r="D5">
            <v>258500</v>
          </cell>
        </row>
        <row r="13">
          <cell r="D13">
            <v>616100</v>
          </cell>
        </row>
        <row r="27">
          <cell r="D27">
            <v>560100</v>
          </cell>
        </row>
        <row r="43">
          <cell r="D43">
            <v>54000</v>
          </cell>
        </row>
        <row r="48">
          <cell r="D48">
            <v>69000</v>
          </cell>
        </row>
        <row r="53">
          <cell r="D53">
            <v>6000</v>
          </cell>
        </row>
        <row r="56">
          <cell r="D56">
            <v>11000</v>
          </cell>
        </row>
        <row r="62">
          <cell r="D62">
            <v>34500</v>
          </cell>
        </row>
        <row r="67">
          <cell r="D67">
            <v>61000</v>
          </cell>
        </row>
        <row r="73">
          <cell r="D73">
            <v>184800</v>
          </cell>
        </row>
        <row r="81">
          <cell r="D81">
            <v>150800</v>
          </cell>
        </row>
        <row r="90">
          <cell r="D90">
            <v>245000</v>
          </cell>
        </row>
        <row r="97">
          <cell r="D97">
            <v>135000</v>
          </cell>
        </row>
        <row r="103">
          <cell r="D103">
            <v>208000</v>
          </cell>
        </row>
        <row r="120">
          <cell r="D120">
            <v>30000</v>
          </cell>
        </row>
        <row r="122">
          <cell r="D122">
            <v>10000</v>
          </cell>
        </row>
      </sheetData>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ijzigingen "/>
      <sheetName val="Begroting"/>
      <sheetName val="Heffingen"/>
      <sheetName val="Ledenbijdragen"/>
      <sheetName val="Subsidies"/>
      <sheetName val="Marketing en sales"/>
      <sheetName val="Overig"/>
      <sheetName val="Bedrijfsvoering"/>
      <sheetName val="Functioneren"/>
      <sheetName val="Salarissen"/>
      <sheetName val="Beleid 1"/>
      <sheetName val="Beleid 2"/>
    </sheetNames>
    <sheetDataSet>
      <sheetData sheetId="0"/>
      <sheetData sheetId="1"/>
      <sheetData sheetId="2"/>
      <sheetData sheetId="3"/>
      <sheetData sheetId="4"/>
      <sheetData sheetId="5"/>
      <sheetData sheetId="6">
        <row r="17">
          <cell r="A17" t="str">
            <v>Handbalpromotie</v>
          </cell>
        </row>
        <row r="21">
          <cell r="B21" t="str">
            <v>Trainersopleidingen</v>
          </cell>
        </row>
        <row r="29">
          <cell r="B29" t="str">
            <v>Scheidsrechtersopleidingen</v>
          </cell>
        </row>
        <row r="37">
          <cell r="B37" t="str">
            <v>Overige opleidingen</v>
          </cell>
        </row>
      </sheetData>
      <sheetData sheetId="7"/>
      <sheetData sheetId="8"/>
      <sheetData sheetId="9"/>
      <sheetData sheetId="10">
        <row r="5">
          <cell r="B5" t="str">
            <v>Verenigingsondersteuning</v>
          </cell>
        </row>
        <row r="13">
          <cell r="B13" t="str">
            <v>Handbalpromotie</v>
          </cell>
        </row>
        <row r="20">
          <cell r="B20" t="str">
            <v>Verenigingsactivatie</v>
          </cell>
          <cell r="F20">
            <v>25000</v>
          </cell>
        </row>
        <row r="23">
          <cell r="B23" t="str">
            <v>Trainersopleidingen</v>
          </cell>
        </row>
        <row r="31">
          <cell r="B31" t="str">
            <v>Scheidsrechtersopleidingen</v>
          </cell>
        </row>
        <row r="42">
          <cell r="B42" t="str">
            <v>Overige opleidingen</v>
          </cell>
        </row>
        <row r="52">
          <cell r="B52" t="str">
            <v>Competitie</v>
          </cell>
        </row>
        <row r="67">
          <cell r="B67" t="str">
            <v>Rolstoelhandbal</v>
          </cell>
        </row>
        <row r="71">
          <cell r="A71" t="str">
            <v>Beachhandbal</v>
          </cell>
        </row>
        <row r="86">
          <cell r="B86" t="str">
            <v>Handbalstimulering</v>
          </cell>
        </row>
        <row r="95">
          <cell r="B95" t="str">
            <v>Handbalontwikkeling</v>
          </cell>
        </row>
        <row r="103">
          <cell r="B103" t="str">
            <v>Zaalsportbonden accommocatiebeleid</v>
          </cell>
          <cell r="F103">
            <v>5000</v>
          </cell>
        </row>
        <row r="105">
          <cell r="F105">
            <v>0</v>
          </cell>
        </row>
      </sheetData>
      <sheetData sheetId="11">
        <row r="7">
          <cell r="B7" t="str">
            <v>Algemeen</v>
          </cell>
        </row>
        <row r="12">
          <cell r="B12" t="str">
            <v>Dames A</v>
          </cell>
        </row>
        <row r="28">
          <cell r="B28" t="str">
            <v>Heren A</v>
          </cell>
        </row>
        <row r="42">
          <cell r="A42" t="str">
            <v>Jeugd- en talentenprogramma</v>
          </cell>
        </row>
        <row r="122">
          <cell r="B122" t="str">
            <v>Marketingcommunicatie</v>
          </cell>
          <cell r="F122">
            <v>62500</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E02B0-F811-474B-8CC4-3F0EEEFADE92}">
  <sheetPr>
    <tabColor rgb="FF00B0F0"/>
    <pageSetUpPr fitToPage="1"/>
  </sheetPr>
  <dimension ref="A1:AA86"/>
  <sheetViews>
    <sheetView tabSelected="1" zoomScale="130" zoomScaleNormal="130" workbookViewId="0">
      <selection activeCell="B2" sqref="B2"/>
    </sheetView>
  </sheetViews>
  <sheetFormatPr baseColWidth="10" defaultColWidth="8.83203125" defaultRowHeight="15" x14ac:dyDescent="0.2"/>
  <cols>
    <col min="1" max="1" width="3.5" style="56" customWidth="1"/>
    <col min="2" max="2" width="38.1640625" style="56" customWidth="1"/>
    <col min="3" max="3" width="13.83203125" style="56" customWidth="1"/>
    <col min="4" max="4" width="2.1640625" style="58" customWidth="1"/>
    <col min="5" max="5" width="14.5" style="56" bestFit="1" customWidth="1"/>
    <col min="6" max="6" width="2.1640625" style="58" customWidth="1"/>
    <col min="7" max="7" width="13.83203125" style="56" customWidth="1"/>
    <col min="8" max="8" width="2.1640625" style="58" customWidth="1"/>
    <col min="9" max="9" width="14.5" style="56" bestFit="1" customWidth="1"/>
    <col min="10" max="10" width="2.1640625" style="59" customWidth="1"/>
    <col min="11" max="11" width="2.83203125" style="62" customWidth="1"/>
    <col min="12" max="12" width="40.1640625" style="56" customWidth="1"/>
    <col min="13" max="13" width="16.5" customWidth="1"/>
    <col min="14" max="14" width="2.5" customWidth="1"/>
    <col min="15" max="15" width="14.83203125" style="56" customWidth="1"/>
    <col min="16" max="16" width="2.5" customWidth="1"/>
    <col min="17" max="17" width="14.83203125" style="56" customWidth="1"/>
    <col min="18" max="18" width="2.5" customWidth="1"/>
    <col min="19" max="19" width="15" style="56" customWidth="1"/>
    <col min="20" max="20" width="4.33203125" customWidth="1"/>
    <col min="21" max="21" width="10.5" style="12" bestFit="1" customWidth="1"/>
    <col min="22" max="22" width="10.5" style="56" bestFit="1" customWidth="1"/>
    <col min="23" max="16384" width="8.83203125" style="56"/>
  </cols>
  <sheetData>
    <row r="1" spans="1:25" s="2" customFormat="1" ht="50" customHeight="1" x14ac:dyDescent="0.2">
      <c r="A1" s="1" t="s">
        <v>0</v>
      </c>
      <c r="C1" s="3" t="s">
        <v>1</v>
      </c>
      <c r="D1" s="4"/>
      <c r="E1" s="3" t="s">
        <v>2</v>
      </c>
      <c r="F1" s="4"/>
      <c r="G1" s="3" t="s">
        <v>3</v>
      </c>
      <c r="H1" s="4"/>
      <c r="I1" s="5" t="s">
        <v>0</v>
      </c>
      <c r="J1" s="6"/>
      <c r="K1" s="7"/>
      <c r="L1" s="8"/>
      <c r="M1" s="9" t="s">
        <v>4</v>
      </c>
      <c r="N1" s="11"/>
      <c r="O1" s="10" t="s">
        <v>5</v>
      </c>
      <c r="P1" s="11"/>
      <c r="Q1" s="10" t="s">
        <v>3</v>
      </c>
      <c r="R1" s="11"/>
      <c r="S1" s="10" t="s">
        <v>0</v>
      </c>
      <c r="U1" s="12"/>
    </row>
    <row r="2" spans="1:25" s="13" customFormat="1" ht="21" x14ac:dyDescent="0.2">
      <c r="B2" s="13" t="s">
        <v>206</v>
      </c>
      <c r="C2" s="14" t="s">
        <v>6</v>
      </c>
      <c r="D2" s="15"/>
      <c r="E2" s="14" t="s">
        <v>6</v>
      </c>
      <c r="F2" s="15"/>
      <c r="G2" s="14" t="s">
        <v>6</v>
      </c>
      <c r="H2" s="15"/>
      <c r="I2" s="14" t="s">
        <v>6</v>
      </c>
      <c r="J2" s="16"/>
      <c r="K2" s="17"/>
      <c r="L2" s="17"/>
      <c r="M2" s="14" t="s">
        <v>7</v>
      </c>
      <c r="N2" s="17"/>
      <c r="O2" s="14" t="s">
        <v>7</v>
      </c>
      <c r="P2" s="17"/>
      <c r="Q2" s="14" t="s">
        <v>7</v>
      </c>
      <c r="R2" s="17"/>
      <c r="S2" s="14" t="s">
        <v>7</v>
      </c>
      <c r="U2" s="18"/>
    </row>
    <row r="3" spans="1:25" s="2" customFormat="1" x14ac:dyDescent="0.2">
      <c r="A3" s="19"/>
      <c r="D3" s="20"/>
      <c r="F3" s="20"/>
      <c r="H3" s="20"/>
      <c r="J3" s="21"/>
      <c r="K3" s="19"/>
      <c r="U3" s="12"/>
    </row>
    <row r="4" spans="1:25" s="2" customFormat="1" ht="18" customHeight="1" x14ac:dyDescent="0.2">
      <c r="A4" s="22" t="s">
        <v>8</v>
      </c>
      <c r="D4" s="20"/>
      <c r="F4" s="20"/>
      <c r="H4" s="20"/>
      <c r="J4" s="21"/>
      <c r="K4" s="22" t="s">
        <v>9</v>
      </c>
      <c r="U4" s="12"/>
    </row>
    <row r="5" spans="1:25" s="2" customFormat="1" ht="15" customHeight="1" x14ac:dyDescent="0.2">
      <c r="A5" s="23" t="s">
        <v>10</v>
      </c>
      <c r="B5" s="24"/>
      <c r="C5" s="24"/>
      <c r="D5" s="25"/>
      <c r="E5" s="24"/>
      <c r="F5" s="25"/>
      <c r="G5" s="24"/>
      <c r="H5" s="25"/>
      <c r="I5" s="24"/>
      <c r="J5" s="26"/>
      <c r="K5" s="27" t="s">
        <v>11</v>
      </c>
      <c r="L5" s="28"/>
      <c r="M5" s="28"/>
      <c r="O5" s="28"/>
      <c r="Q5" s="28"/>
      <c r="S5" s="28"/>
      <c r="U5" s="12"/>
    </row>
    <row r="6" spans="1:25" s="2" customFormat="1" ht="15" customHeight="1" x14ac:dyDescent="0.2">
      <c r="A6" s="23"/>
      <c r="B6" s="24"/>
      <c r="C6" s="29">
        <f>SUM(C7:C12)</f>
        <v>3282117</v>
      </c>
      <c r="D6" s="25"/>
      <c r="E6" s="29">
        <f>SUM(E7:E12)</f>
        <v>3448215</v>
      </c>
      <c r="F6" s="25"/>
      <c r="G6" s="29">
        <v>3498909.5</v>
      </c>
      <c r="H6" s="25"/>
      <c r="I6" s="29">
        <f>SUM(I7:I12)</f>
        <v>3608667.8899999997</v>
      </c>
      <c r="J6" s="26"/>
      <c r="K6" s="27"/>
      <c r="L6" s="28"/>
      <c r="M6" s="30">
        <f>SUM(M7:M13)</f>
        <v>1489032</v>
      </c>
      <c r="O6" s="30">
        <f>SUM(O7:O13)</f>
        <v>1509337</v>
      </c>
      <c r="Q6" s="30">
        <f>SUM(Q7:Q13)</f>
        <v>1639494.277133537</v>
      </c>
      <c r="S6" s="30">
        <f>SUM(S7:S13)</f>
        <v>1805355.39294026</v>
      </c>
      <c r="U6" s="31"/>
    </row>
    <row r="7" spans="1:25" s="2" customFormat="1" ht="15" customHeight="1" x14ac:dyDescent="0.2">
      <c r="B7" s="32" t="s">
        <v>12</v>
      </c>
      <c r="C7" s="33">
        <v>775038</v>
      </c>
      <c r="D7" s="34"/>
      <c r="E7" s="33">
        <v>802687</v>
      </c>
      <c r="F7" s="34"/>
      <c r="G7" s="33">
        <v>901500</v>
      </c>
      <c r="H7" s="34"/>
      <c r="I7" s="33">
        <f>Leden!L15</f>
        <v>835500</v>
      </c>
      <c r="J7" s="35"/>
      <c r="K7" s="36"/>
      <c r="L7" s="32" t="s">
        <v>13</v>
      </c>
      <c r="M7" s="33">
        <v>260500</v>
      </c>
      <c r="O7" s="33">
        <v>275872</v>
      </c>
      <c r="Q7" s="33">
        <v>324360</v>
      </c>
      <c r="S7" s="33">
        <f>[1]Bedrijfsvoering!D4+[1]Bedrijfsvoering!D9+[1]Bedrijfsvoering!D19+[1]Bedrijfsvoering!D25</f>
        <v>362792</v>
      </c>
      <c r="U7" s="31"/>
      <c r="V7" s="31"/>
      <c r="W7" s="31"/>
      <c r="X7" s="31"/>
      <c r="Y7" s="31"/>
    </row>
    <row r="8" spans="1:25" s="2" customFormat="1" ht="15" customHeight="1" x14ac:dyDescent="0.2">
      <c r="B8" s="32" t="s">
        <v>14</v>
      </c>
      <c r="C8" s="33">
        <v>1917240</v>
      </c>
      <c r="D8" s="34"/>
      <c r="E8" s="33">
        <v>1975832</v>
      </c>
      <c r="F8" s="34"/>
      <c r="G8" s="33">
        <v>1993642</v>
      </c>
      <c r="H8" s="34"/>
      <c r="I8" s="33">
        <f>((G8+G9)*104.5%)+65000+2819</f>
        <v>2239999.8899999997</v>
      </c>
      <c r="J8" s="35"/>
      <c r="L8" s="32" t="s">
        <v>15</v>
      </c>
      <c r="M8" s="33">
        <v>84000</v>
      </c>
      <c r="O8" s="33">
        <v>89101</v>
      </c>
      <c r="Q8" s="33">
        <v>96500</v>
      </c>
      <c r="S8" s="33">
        <f>[1]Bedrijfsvoering!D31</f>
        <v>136000</v>
      </c>
      <c r="U8" s="31"/>
    </row>
    <row r="9" spans="1:25" s="2" customFormat="1" ht="15" customHeight="1" x14ac:dyDescent="0.2">
      <c r="B9" s="32" t="s">
        <v>16</v>
      </c>
      <c r="C9" s="33">
        <v>85000</v>
      </c>
      <c r="D9" s="34"/>
      <c r="E9" s="33">
        <v>80750</v>
      </c>
      <c r="F9" s="34"/>
      <c r="G9" s="33">
        <v>85000</v>
      </c>
      <c r="H9" s="34"/>
      <c r="I9" s="33">
        <v>0</v>
      </c>
      <c r="J9" s="35"/>
      <c r="L9" s="32" t="s">
        <v>16</v>
      </c>
      <c r="M9" s="33">
        <v>85000</v>
      </c>
      <c r="O9" s="33">
        <v>80750</v>
      </c>
      <c r="Q9" s="33">
        <v>85000</v>
      </c>
      <c r="S9" s="33">
        <v>85000</v>
      </c>
      <c r="U9" s="31"/>
    </row>
    <row r="10" spans="1:25" s="2" customFormat="1" ht="15" customHeight="1" x14ac:dyDescent="0.2">
      <c r="B10" s="32" t="s">
        <v>17</v>
      </c>
      <c r="C10" s="33">
        <v>397223</v>
      </c>
      <c r="D10" s="34"/>
      <c r="E10" s="33">
        <v>399440</v>
      </c>
      <c r="F10" s="34"/>
      <c r="G10" s="33">
        <v>400584.5</v>
      </c>
      <c r="H10" s="34"/>
      <c r="I10" s="33">
        <f>[1]Subsidies!E4</f>
        <v>428168</v>
      </c>
      <c r="J10" s="35"/>
      <c r="K10" s="36"/>
      <c r="L10" s="32" t="s">
        <v>18</v>
      </c>
      <c r="M10" s="33">
        <v>211000</v>
      </c>
      <c r="O10" s="33">
        <v>207682</v>
      </c>
      <c r="Q10" s="33">
        <v>277000</v>
      </c>
      <c r="S10" s="33">
        <f>[1]Bedrijfsvoering!D45</f>
        <v>267000</v>
      </c>
      <c r="U10" s="31"/>
    </row>
    <row r="11" spans="1:25" s="2" customFormat="1" ht="15" customHeight="1" x14ac:dyDescent="0.2">
      <c r="B11" s="32" t="s">
        <v>19</v>
      </c>
      <c r="C11" s="33">
        <v>57616</v>
      </c>
      <c r="D11" s="34"/>
      <c r="E11" s="33">
        <v>57616</v>
      </c>
      <c r="F11" s="34"/>
      <c r="G11" s="33">
        <v>23183</v>
      </c>
      <c r="H11" s="34"/>
      <c r="I11" s="33">
        <f>[1]Subsidies!E28+[1]Subsidies!E29</f>
        <v>0</v>
      </c>
      <c r="J11" s="35"/>
      <c r="K11" s="36"/>
      <c r="L11" s="32" t="s">
        <v>20</v>
      </c>
      <c r="M11" s="33">
        <v>42616</v>
      </c>
      <c r="O11" s="33">
        <v>35520</v>
      </c>
      <c r="Q11" s="33">
        <v>1933</v>
      </c>
      <c r="S11" s="33">
        <f>[1]Bedrijfsvoering!D53</f>
        <v>0</v>
      </c>
      <c r="U11" s="31"/>
    </row>
    <row r="12" spans="1:25" s="2" customFormat="1" ht="15" customHeight="1" x14ac:dyDescent="0.2">
      <c r="B12" s="32" t="s">
        <v>21</v>
      </c>
      <c r="C12" s="33">
        <v>50000</v>
      </c>
      <c r="D12" s="34"/>
      <c r="E12" s="33">
        <v>131890</v>
      </c>
      <c r="F12" s="34"/>
      <c r="G12" s="33">
        <v>95000</v>
      </c>
      <c r="H12" s="34"/>
      <c r="I12" s="33">
        <f>[1]Overig!E55+[1]Overig!E57</f>
        <v>105000</v>
      </c>
      <c r="J12" s="35"/>
      <c r="K12" s="36"/>
      <c r="L12" s="32" t="s">
        <v>22</v>
      </c>
      <c r="M12" s="33">
        <v>267195</v>
      </c>
      <c r="O12" s="33">
        <v>309501</v>
      </c>
      <c r="Q12" s="33">
        <v>301500</v>
      </c>
      <c r="S12" s="33">
        <f>[1]Functioneren!D15</f>
        <v>319500</v>
      </c>
      <c r="U12" s="31"/>
    </row>
    <row r="13" spans="1:25" s="2" customFormat="1" ht="15" customHeight="1" x14ac:dyDescent="0.2">
      <c r="B13" s="32"/>
      <c r="C13" s="33"/>
      <c r="D13" s="34"/>
      <c r="E13" s="33"/>
      <c r="F13" s="34"/>
      <c r="G13" s="33"/>
      <c r="H13" s="34"/>
      <c r="I13" s="33"/>
      <c r="J13" s="35"/>
      <c r="K13" s="36"/>
      <c r="L13" s="32" t="s">
        <v>23</v>
      </c>
      <c r="M13" s="33">
        <v>538721</v>
      </c>
      <c r="O13" s="33">
        <v>510911</v>
      </c>
      <c r="Q13" s="33">
        <v>553201.27713353699</v>
      </c>
      <c r="S13" s="33">
        <f>[1]Formatie!Q5</f>
        <v>635063.39294026012</v>
      </c>
      <c r="U13" s="31"/>
    </row>
    <row r="14" spans="1:25" s="2" customFormat="1" ht="15" customHeight="1" x14ac:dyDescent="0.2">
      <c r="B14" s="32"/>
      <c r="C14" s="33"/>
      <c r="D14" s="34"/>
      <c r="E14" s="33"/>
      <c r="F14" s="34"/>
      <c r="G14" s="33"/>
      <c r="H14" s="34"/>
      <c r="I14" s="33"/>
      <c r="J14" s="35"/>
      <c r="K14" s="36"/>
      <c r="L14" s="19" t="s">
        <v>24</v>
      </c>
      <c r="M14" s="37">
        <f>C6-M6</f>
        <v>1793085</v>
      </c>
      <c r="N14" s="37"/>
      <c r="O14" s="37">
        <f>E6-O6</f>
        <v>1938878</v>
      </c>
      <c r="P14" s="37"/>
      <c r="Q14" s="37">
        <f t="shared" ref="Q14" si="0">G6-Q6</f>
        <v>1859415.222866463</v>
      </c>
      <c r="R14" s="37"/>
      <c r="S14" s="37">
        <f>I6-S6</f>
        <v>1803312.4970597397</v>
      </c>
      <c r="U14" s="31"/>
    </row>
    <row r="15" spans="1:25" s="17" customFormat="1" ht="18" customHeight="1" x14ac:dyDescent="0.2">
      <c r="A15" s="22" t="s">
        <v>25</v>
      </c>
      <c r="B15" s="38"/>
      <c r="C15" s="39"/>
      <c r="D15" s="34"/>
      <c r="E15" s="40"/>
      <c r="F15" s="34"/>
      <c r="G15" s="39"/>
      <c r="H15" s="34"/>
      <c r="I15" s="40"/>
      <c r="J15" s="35"/>
      <c r="K15" s="41" t="s">
        <v>26</v>
      </c>
      <c r="L15" s="38"/>
      <c r="O15" s="40"/>
      <c r="S15" s="40"/>
      <c r="U15" s="31"/>
    </row>
    <row r="16" spans="1:25" s="2" customFormat="1" ht="30" customHeight="1" x14ac:dyDescent="0.2">
      <c r="A16" s="132" t="s">
        <v>27</v>
      </c>
      <c r="B16" s="132"/>
      <c r="C16" s="42"/>
      <c r="D16" s="34"/>
      <c r="E16" s="43"/>
      <c r="F16" s="34"/>
      <c r="G16" s="42"/>
      <c r="H16" s="34"/>
      <c r="I16" s="43"/>
      <c r="J16" s="35"/>
      <c r="K16" s="27" t="s">
        <v>28</v>
      </c>
      <c r="L16" s="28"/>
      <c r="M16" s="28"/>
      <c r="O16" s="28"/>
      <c r="Q16" s="28"/>
      <c r="S16" s="28"/>
      <c r="U16" s="31"/>
    </row>
    <row r="17" spans="1:21" s="2" customFormat="1" ht="15" customHeight="1" x14ac:dyDescent="0.2">
      <c r="A17" s="43"/>
      <c r="B17" s="23"/>
      <c r="C17" s="29">
        <v>0</v>
      </c>
      <c r="D17" s="34"/>
      <c r="E17" s="29">
        <v>0</v>
      </c>
      <c r="F17" s="34"/>
      <c r="G17" s="29">
        <v>0</v>
      </c>
      <c r="H17" s="34"/>
      <c r="I17" s="29">
        <f>G17-E17</f>
        <v>0</v>
      </c>
      <c r="J17" s="35"/>
      <c r="K17" s="27"/>
      <c r="L17" s="28"/>
      <c r="M17" s="30">
        <f>SUM(M18:M19)</f>
        <v>171359</v>
      </c>
      <c r="O17" s="30">
        <f>SUM(O18:O19)</f>
        <v>163112</v>
      </c>
      <c r="Q17" s="30">
        <f>SUM(Q18:Q19)</f>
        <v>156634.353546845</v>
      </c>
      <c r="S17" s="30">
        <f>SUM(S18:S19)</f>
        <v>77129.463067519988</v>
      </c>
      <c r="U17" s="31"/>
    </row>
    <row r="18" spans="1:21" s="2" customFormat="1" ht="15" customHeight="1" x14ac:dyDescent="0.2">
      <c r="A18" s="44"/>
      <c r="B18" s="32"/>
      <c r="C18" s="33">
        <v>0</v>
      </c>
      <c r="D18" s="45"/>
      <c r="E18" s="33">
        <v>0</v>
      </c>
      <c r="F18" s="45"/>
      <c r="G18" s="33">
        <v>0</v>
      </c>
      <c r="H18" s="45"/>
      <c r="I18" s="33">
        <f>G18-E18</f>
        <v>0</v>
      </c>
      <c r="J18" s="46"/>
      <c r="K18" s="36"/>
      <c r="L18" s="32" t="str">
        <f>'[2]Beleid 1'!B5</f>
        <v>Verenigingsondersteuning</v>
      </c>
      <c r="M18" s="12">
        <v>31000</v>
      </c>
      <c r="O18" s="33">
        <v>11189</v>
      </c>
      <c r="Q18" s="33">
        <v>20000</v>
      </c>
      <c r="S18" s="33">
        <f>'[1]Beleid 1'!D5</f>
        <v>12500</v>
      </c>
      <c r="U18" s="31"/>
    </row>
    <row r="19" spans="1:21" s="2" customFormat="1" ht="15" customHeight="1" x14ac:dyDescent="0.2">
      <c r="A19" s="44"/>
      <c r="B19" s="32"/>
      <c r="C19" s="33"/>
      <c r="D19" s="45"/>
      <c r="E19" s="33"/>
      <c r="F19" s="45"/>
      <c r="G19" s="33"/>
      <c r="H19" s="45"/>
      <c r="I19" s="33"/>
      <c r="J19" s="46"/>
      <c r="K19" s="36"/>
      <c r="L19" s="32" t="s">
        <v>23</v>
      </c>
      <c r="M19" s="12">
        <v>140359</v>
      </c>
      <c r="O19" s="33">
        <v>151923</v>
      </c>
      <c r="Q19" s="33">
        <v>136634.353546845</v>
      </c>
      <c r="S19" s="33">
        <f>[1]Formatie!Q20</f>
        <v>64629.463067519988</v>
      </c>
      <c r="U19" s="31"/>
    </row>
    <row r="20" spans="1:21" s="2" customFormat="1" ht="15" customHeight="1" x14ac:dyDescent="0.2">
      <c r="B20" s="32"/>
      <c r="C20" s="12"/>
      <c r="D20" s="34"/>
      <c r="E20" s="33"/>
      <c r="F20" s="34"/>
      <c r="G20" s="12"/>
      <c r="H20" s="34"/>
      <c r="I20" s="33"/>
      <c r="J20" s="35"/>
      <c r="K20" s="36"/>
      <c r="L20" s="19" t="s">
        <v>24</v>
      </c>
      <c r="M20" s="37">
        <v>-171359</v>
      </c>
      <c r="N20" s="37"/>
      <c r="O20" s="37">
        <f>E17-O17</f>
        <v>-163112</v>
      </c>
      <c r="P20" s="37"/>
      <c r="Q20" s="37">
        <f>G17-Q17</f>
        <v>-156634.353546845</v>
      </c>
      <c r="R20" s="37"/>
      <c r="S20" s="37">
        <f>I17-S17</f>
        <v>-77129.463067519988</v>
      </c>
      <c r="U20" s="31"/>
    </row>
    <row r="21" spans="1:21" s="2" customFormat="1" ht="30" customHeight="1" x14ac:dyDescent="0.2">
      <c r="A21" s="132" t="s">
        <v>29</v>
      </c>
      <c r="B21" s="132"/>
      <c r="C21" s="42"/>
      <c r="D21" s="34"/>
      <c r="E21" s="47"/>
      <c r="F21" s="34"/>
      <c r="G21" s="42"/>
      <c r="H21" s="34"/>
      <c r="I21" s="47"/>
      <c r="J21" s="35"/>
      <c r="K21" s="27" t="s">
        <v>30</v>
      </c>
      <c r="L21" s="28"/>
      <c r="M21" s="28"/>
      <c r="O21" s="28"/>
      <c r="Q21" s="28"/>
      <c r="S21" s="28"/>
      <c r="U21" s="31"/>
    </row>
    <row r="22" spans="1:21" s="2" customFormat="1" ht="15" customHeight="1" x14ac:dyDescent="0.2">
      <c r="A22" s="48"/>
      <c r="B22" s="49"/>
      <c r="C22" s="47">
        <f>SUM(C23:C25)</f>
        <v>10000</v>
      </c>
      <c r="D22" s="34"/>
      <c r="E22" s="47">
        <f>SUM(E23:E25)</f>
        <v>111875</v>
      </c>
      <c r="F22" s="34"/>
      <c r="G22" s="47">
        <v>105000</v>
      </c>
      <c r="H22" s="34"/>
      <c r="I22" s="47">
        <f>SUM(I23:I27)</f>
        <v>155000</v>
      </c>
      <c r="J22" s="35"/>
      <c r="K22" s="27"/>
      <c r="L22" s="28"/>
      <c r="M22" s="30">
        <f>SUM(M23:M27)</f>
        <v>98021</v>
      </c>
      <c r="O22" s="30">
        <f>SUM(O23:O27)</f>
        <v>238987</v>
      </c>
      <c r="Q22" s="30">
        <f>SUM(Q23:Q27)</f>
        <v>189079</v>
      </c>
      <c r="S22" s="30">
        <f>SUM(S23:S27)</f>
        <v>195474.83103999999</v>
      </c>
      <c r="U22" s="31"/>
    </row>
    <row r="23" spans="1:21" s="2" customFormat="1" ht="15" customHeight="1" x14ac:dyDescent="0.2">
      <c r="B23" s="50" t="str">
        <f>[2]Overig!A17</f>
        <v>Handbalpromotie</v>
      </c>
      <c r="C23" s="33">
        <v>10000</v>
      </c>
      <c r="D23" s="34"/>
      <c r="E23" s="33">
        <v>2953</v>
      </c>
      <c r="F23" s="34"/>
      <c r="G23" s="33">
        <v>1000</v>
      </c>
      <c r="H23" s="34"/>
      <c r="I23" s="33">
        <f>[1]Overig!E16</f>
        <v>1000</v>
      </c>
      <c r="J23" s="35"/>
      <c r="K23" s="36"/>
      <c r="L23" s="32" t="str">
        <f>'[2]Beleid 1'!B13</f>
        <v>Handbalpromotie</v>
      </c>
      <c r="M23" s="12">
        <v>19000</v>
      </c>
      <c r="O23" s="33">
        <v>20597</v>
      </c>
      <c r="Q23" s="12">
        <v>15000</v>
      </c>
      <c r="S23" s="33">
        <f>'[1]Beleid 1'!D11</f>
        <v>15000</v>
      </c>
      <c r="U23" s="31"/>
    </row>
    <row r="24" spans="1:21" s="2" customFormat="1" ht="15" customHeight="1" x14ac:dyDescent="0.2">
      <c r="B24" s="50" t="s">
        <v>31</v>
      </c>
      <c r="C24" s="33">
        <v>0</v>
      </c>
      <c r="D24" s="34"/>
      <c r="E24" s="33">
        <v>101722</v>
      </c>
      <c r="F24" s="34"/>
      <c r="G24" s="33">
        <v>104000</v>
      </c>
      <c r="H24" s="34"/>
      <c r="I24" s="33">
        <f>[1]Subsidies!E23</f>
        <v>104000</v>
      </c>
      <c r="J24" s="35"/>
      <c r="K24" s="36"/>
      <c r="L24" s="32" t="s">
        <v>32</v>
      </c>
      <c r="M24" s="12">
        <v>0</v>
      </c>
      <c r="O24" s="33">
        <v>103030</v>
      </c>
      <c r="Q24" s="12">
        <v>104000</v>
      </c>
      <c r="S24" s="33">
        <f>'[1]Beleid 1'!D15</f>
        <v>104000</v>
      </c>
      <c r="U24" s="31"/>
    </row>
    <row r="25" spans="1:21" s="2" customFormat="1" ht="15" customHeight="1" x14ac:dyDescent="0.2">
      <c r="B25" s="50" t="s">
        <v>33</v>
      </c>
      <c r="C25" s="33">
        <v>0</v>
      </c>
      <c r="D25" s="34"/>
      <c r="E25" s="33">
        <v>7200</v>
      </c>
      <c r="F25" s="34"/>
      <c r="G25" s="33">
        <v>0</v>
      </c>
      <c r="H25" s="34"/>
      <c r="I25" s="33">
        <f>[1]Subsidies!E21</f>
        <v>50000</v>
      </c>
      <c r="J25" s="35"/>
      <c r="K25" s="36"/>
      <c r="L25" s="32" t="s">
        <v>33</v>
      </c>
      <c r="M25" s="12">
        <v>0</v>
      </c>
      <c r="O25" s="33">
        <v>7200</v>
      </c>
      <c r="Q25" s="12">
        <v>0</v>
      </c>
      <c r="S25" s="33">
        <f>'[1]Beleid 1'!D17</f>
        <v>50000</v>
      </c>
      <c r="U25" s="31"/>
    </row>
    <row r="26" spans="1:21" s="2" customFormat="1" ht="15" customHeight="1" x14ac:dyDescent="0.2">
      <c r="B26" s="50"/>
      <c r="C26" s="33"/>
      <c r="D26" s="34"/>
      <c r="E26" s="33"/>
      <c r="F26" s="34"/>
      <c r="G26" s="33"/>
      <c r="H26" s="34"/>
      <c r="I26" s="33"/>
      <c r="J26" s="35"/>
      <c r="K26" s="36"/>
      <c r="L26" s="32" t="str">
        <f>'[2]Beleid 1'!B20</f>
        <v>Verenigingsactivatie</v>
      </c>
      <c r="M26" s="12">
        <v>25000</v>
      </c>
      <c r="O26" s="33">
        <v>60698</v>
      </c>
      <c r="Q26" s="12">
        <f>'[2]Beleid 1'!F20</f>
        <v>25000</v>
      </c>
      <c r="S26" s="33">
        <f>'[1]Beleid 1'!D19</f>
        <v>0</v>
      </c>
      <c r="U26" s="31"/>
    </row>
    <row r="27" spans="1:21" s="2" customFormat="1" ht="15" customHeight="1" x14ac:dyDescent="0.2">
      <c r="B27" s="50"/>
      <c r="C27" s="33"/>
      <c r="D27" s="34"/>
      <c r="E27" s="33"/>
      <c r="F27" s="34"/>
      <c r="G27" s="33"/>
      <c r="H27" s="34"/>
      <c r="I27" s="33"/>
      <c r="J27" s="35"/>
      <c r="K27" s="36"/>
      <c r="L27" s="32" t="s">
        <v>23</v>
      </c>
      <c r="M27" s="12">
        <v>54021</v>
      </c>
      <c r="O27" s="33">
        <v>47462</v>
      </c>
      <c r="Q27" s="12">
        <v>45079</v>
      </c>
      <c r="S27" s="33">
        <f>[1]Formatie!Q24</f>
        <v>26474.831040000001</v>
      </c>
      <c r="U27" s="31"/>
    </row>
    <row r="28" spans="1:21" s="2" customFormat="1" ht="21" customHeight="1" x14ac:dyDescent="0.2">
      <c r="B28" s="50"/>
      <c r="C28" s="51"/>
      <c r="D28" s="34"/>
      <c r="E28" s="33"/>
      <c r="F28" s="34"/>
      <c r="G28" s="51"/>
      <c r="H28" s="34"/>
      <c r="I28" s="33"/>
      <c r="J28" s="35"/>
      <c r="K28" s="36"/>
      <c r="L28" s="19" t="s">
        <v>24</v>
      </c>
      <c r="M28" s="37">
        <f>C22-M22</f>
        <v>-88021</v>
      </c>
      <c r="N28" s="37"/>
      <c r="O28" s="37">
        <f>E22-O22</f>
        <v>-127112</v>
      </c>
      <c r="P28" s="37"/>
      <c r="Q28" s="37">
        <f>G22-Q22</f>
        <v>-84079</v>
      </c>
      <c r="R28" s="37"/>
      <c r="S28" s="37">
        <f>I22-S22</f>
        <v>-40474.83103999999</v>
      </c>
      <c r="U28" s="31"/>
    </row>
    <row r="29" spans="1:21" s="2" customFormat="1" ht="30" customHeight="1" x14ac:dyDescent="0.2">
      <c r="A29" s="132" t="s">
        <v>34</v>
      </c>
      <c r="B29" s="132"/>
      <c r="C29" s="42"/>
      <c r="D29" s="34"/>
      <c r="E29" s="23"/>
      <c r="F29" s="34"/>
      <c r="G29" s="42"/>
      <c r="H29" s="34"/>
      <c r="I29" s="23"/>
      <c r="J29" s="35"/>
      <c r="K29" s="27" t="s">
        <v>35</v>
      </c>
      <c r="L29" s="28"/>
      <c r="M29" s="28"/>
      <c r="O29" s="28"/>
      <c r="Q29" s="28"/>
      <c r="S29" s="28"/>
      <c r="U29" s="31"/>
    </row>
    <row r="30" spans="1:21" s="2" customFormat="1" ht="15" customHeight="1" x14ac:dyDescent="0.2">
      <c r="A30" s="52"/>
      <c r="B30" s="23"/>
      <c r="C30" s="29">
        <f>SUM(C31:C33)</f>
        <v>94475</v>
      </c>
      <c r="D30" s="53"/>
      <c r="E30" s="29">
        <f>SUM(E31:E33)</f>
        <v>105507</v>
      </c>
      <c r="F30" s="53"/>
      <c r="G30" s="29">
        <f t="shared" ref="G30:I30" si="1">SUM(G31:G33)</f>
        <v>121460</v>
      </c>
      <c r="H30" s="53"/>
      <c r="I30" s="29">
        <f t="shared" si="1"/>
        <v>109100</v>
      </c>
      <c r="J30" s="35"/>
      <c r="K30" s="27"/>
      <c r="L30" s="28"/>
      <c r="M30" s="30">
        <f>SUM(M31:M34)</f>
        <v>278958</v>
      </c>
      <c r="O30" s="30">
        <f>SUM(O31:O34)</f>
        <v>330360</v>
      </c>
      <c r="Q30" s="30">
        <f>SUM(Q31:Q34)</f>
        <v>324111.608635146</v>
      </c>
      <c r="S30" s="30">
        <f>SUM(S31:S34)</f>
        <v>310907.44901620003</v>
      </c>
      <c r="U30" s="31"/>
    </row>
    <row r="31" spans="1:21" s="2" customFormat="1" ht="15" customHeight="1" x14ac:dyDescent="0.2">
      <c r="B31" s="50" t="str">
        <f>[2]Overig!B21</f>
        <v>Trainersopleidingen</v>
      </c>
      <c r="C31" s="33">
        <v>61500</v>
      </c>
      <c r="D31" s="34"/>
      <c r="E31" s="33">
        <v>62387</v>
      </c>
      <c r="F31" s="34"/>
      <c r="G31" s="33">
        <v>66000</v>
      </c>
      <c r="H31" s="34"/>
      <c r="I31" s="33">
        <f>[1]Overig!E20</f>
        <v>92250</v>
      </c>
      <c r="J31" s="35"/>
      <c r="K31" s="36"/>
      <c r="L31" s="50" t="str">
        <f>'[2]Beleid 1'!B23</f>
        <v>Trainersopleidingen</v>
      </c>
      <c r="M31" s="12">
        <v>56500</v>
      </c>
      <c r="O31" s="12">
        <v>75846</v>
      </c>
      <c r="Q31" s="12">
        <v>59238</v>
      </c>
      <c r="S31" s="12">
        <f>'[1]Beleid 1'!D22</f>
        <v>85308</v>
      </c>
      <c r="U31" s="31"/>
    </row>
    <row r="32" spans="1:21" s="2" customFormat="1" ht="15" customHeight="1" x14ac:dyDescent="0.2">
      <c r="B32" s="50" t="str">
        <f>[2]Overig!B29</f>
        <v>Scheidsrechtersopleidingen</v>
      </c>
      <c r="C32" s="33">
        <v>22150</v>
      </c>
      <c r="D32" s="34"/>
      <c r="E32" s="33">
        <v>22020</v>
      </c>
      <c r="F32" s="34"/>
      <c r="G32" s="33">
        <v>44460</v>
      </c>
      <c r="H32" s="34"/>
      <c r="I32" s="33">
        <f>[1]Overig!E29</f>
        <v>15850</v>
      </c>
      <c r="J32" s="35"/>
      <c r="K32" s="36"/>
      <c r="L32" s="50" t="str">
        <f>'[2]Beleid 1'!B31</f>
        <v>Scheidsrechtersopleidingen</v>
      </c>
      <c r="M32" s="12">
        <v>38500</v>
      </c>
      <c r="O32" s="12">
        <v>19909</v>
      </c>
      <c r="Q32" s="12">
        <v>53141</v>
      </c>
      <c r="S32" s="12">
        <f>'[1]Beleid 1'!D31</f>
        <v>33035</v>
      </c>
      <c r="U32" s="31"/>
    </row>
    <row r="33" spans="1:21" s="2" customFormat="1" ht="15" customHeight="1" x14ac:dyDescent="0.2">
      <c r="B33" s="50" t="str">
        <f>[2]Overig!B37</f>
        <v>Overige opleidingen</v>
      </c>
      <c r="C33" s="33">
        <v>10825</v>
      </c>
      <c r="D33" s="34"/>
      <c r="E33" s="33">
        <v>21100</v>
      </c>
      <c r="F33" s="34"/>
      <c r="G33" s="33">
        <v>11000</v>
      </c>
      <c r="H33" s="34"/>
      <c r="I33" s="33">
        <f>[1]Overig!E38</f>
        <v>1000</v>
      </c>
      <c r="J33" s="35"/>
      <c r="K33" s="36"/>
      <c r="L33" s="50" t="str">
        <f>'[2]Beleid 1'!B42</f>
        <v>Overige opleidingen</v>
      </c>
      <c r="M33" s="12">
        <v>54500</v>
      </c>
      <c r="O33" s="12">
        <v>74886</v>
      </c>
      <c r="Q33" s="12">
        <v>67500</v>
      </c>
      <c r="S33" s="12">
        <f>'[1]Beleid 1'!D43</f>
        <v>42500</v>
      </c>
      <c r="U33" s="31"/>
    </row>
    <row r="34" spans="1:21" s="2" customFormat="1" ht="15" customHeight="1" x14ac:dyDescent="0.2">
      <c r="B34" s="50"/>
      <c r="C34" s="33"/>
      <c r="D34" s="34"/>
      <c r="E34" s="33"/>
      <c r="F34" s="34"/>
      <c r="G34" s="33"/>
      <c r="H34" s="34"/>
      <c r="I34" s="33"/>
      <c r="J34" s="35"/>
      <c r="K34" s="36"/>
      <c r="L34" s="50" t="s">
        <v>23</v>
      </c>
      <c r="M34" s="12">
        <v>129458</v>
      </c>
      <c r="O34" s="12">
        <v>159719</v>
      </c>
      <c r="Q34" s="12">
        <v>144232.608635146</v>
      </c>
      <c r="S34" s="12">
        <f>[1]Formatie!Q27</f>
        <v>150064.4490162</v>
      </c>
      <c r="U34" s="31"/>
    </row>
    <row r="35" spans="1:21" s="2" customFormat="1" ht="30.75" customHeight="1" x14ac:dyDescent="0.2">
      <c r="B35" s="50"/>
      <c r="C35" s="51"/>
      <c r="D35" s="34"/>
      <c r="E35" s="33"/>
      <c r="F35" s="34"/>
      <c r="G35" s="51"/>
      <c r="H35" s="34"/>
      <c r="I35" s="33"/>
      <c r="J35" s="35"/>
      <c r="K35" s="36"/>
      <c r="L35" s="19" t="s">
        <v>24</v>
      </c>
      <c r="M35" s="37">
        <f>C30-M30</f>
        <v>-184483</v>
      </c>
      <c r="N35" s="37"/>
      <c r="O35" s="37">
        <f>E30-O30</f>
        <v>-224853</v>
      </c>
      <c r="P35" s="37"/>
      <c r="Q35" s="37">
        <f>G30-Q30</f>
        <v>-202651.608635146</v>
      </c>
      <c r="R35" s="37"/>
      <c r="S35" s="37">
        <f>I30-S30</f>
        <v>-201807.44901620003</v>
      </c>
      <c r="U35" s="31"/>
    </row>
    <row r="36" spans="1:21" s="2" customFormat="1" ht="30" customHeight="1" x14ac:dyDescent="0.2">
      <c r="A36" s="132" t="s">
        <v>36</v>
      </c>
      <c r="B36" s="132"/>
      <c r="C36" s="48"/>
      <c r="D36" s="34"/>
      <c r="E36" s="48"/>
      <c r="F36" s="34"/>
      <c r="G36" s="48"/>
      <c r="H36" s="34"/>
      <c r="I36" s="48"/>
      <c r="J36" s="35"/>
      <c r="K36" s="27" t="s">
        <v>37</v>
      </c>
      <c r="L36" s="28"/>
      <c r="M36" s="28"/>
      <c r="O36" s="28"/>
      <c r="Q36" s="28"/>
      <c r="S36" s="28"/>
      <c r="U36" s="31"/>
    </row>
    <row r="37" spans="1:21" s="2" customFormat="1" ht="15" customHeight="1" x14ac:dyDescent="0.2">
      <c r="A37" s="43"/>
      <c r="B37" s="23"/>
      <c r="C37" s="29">
        <v>765021</v>
      </c>
      <c r="D37" s="34"/>
      <c r="E37" s="29">
        <f>SUM(E38:E46)</f>
        <v>951453</v>
      </c>
      <c r="F37" s="34"/>
      <c r="G37" s="29">
        <v>787369</v>
      </c>
      <c r="H37" s="34"/>
      <c r="I37" s="29">
        <f>SUM(I38:I46)</f>
        <v>686000</v>
      </c>
      <c r="J37" s="35"/>
      <c r="K37" s="27"/>
      <c r="L37" s="28"/>
      <c r="M37" s="30">
        <f>SUM(M38:M47)</f>
        <v>1702954</v>
      </c>
      <c r="O37" s="30">
        <f>SUM(O38:O47)</f>
        <v>1852972</v>
      </c>
      <c r="Q37" s="30">
        <f>SUM(Q38:Q47)</f>
        <v>1757319.1908122827</v>
      </c>
      <c r="S37" s="30">
        <f>SUM(S38:S47)</f>
        <v>1743088.2974198081</v>
      </c>
      <c r="U37" s="31"/>
    </row>
    <row r="38" spans="1:21" s="2" customFormat="1" ht="15" customHeight="1" x14ac:dyDescent="0.2">
      <c r="B38" s="32" t="s">
        <v>38</v>
      </c>
      <c r="C38" s="33">
        <v>12000</v>
      </c>
      <c r="D38" s="34"/>
      <c r="E38" s="33">
        <v>13761</v>
      </c>
      <c r="F38" s="34"/>
      <c r="G38" s="33">
        <v>17500</v>
      </c>
      <c r="H38" s="34"/>
      <c r="I38" s="33">
        <v>15000</v>
      </c>
      <c r="J38" s="35"/>
      <c r="K38" s="36"/>
      <c r="L38" s="50" t="str">
        <f>'[2]Beleid 1'!B52</f>
        <v>Competitie</v>
      </c>
      <c r="M38" s="12">
        <v>104500</v>
      </c>
      <c r="O38" s="12">
        <v>123105</v>
      </c>
      <c r="Q38" s="12">
        <v>59500</v>
      </c>
      <c r="S38" s="12">
        <f>'[1]Beleid 1'!D51</f>
        <v>56500</v>
      </c>
      <c r="U38" s="31"/>
    </row>
    <row r="39" spans="1:21" s="2" customFormat="1" ht="15" customHeight="1" x14ac:dyDescent="0.2">
      <c r="B39" s="32" t="s">
        <v>39</v>
      </c>
      <c r="C39" s="33">
        <v>391400</v>
      </c>
      <c r="D39" s="34"/>
      <c r="E39" s="33">
        <v>433885</v>
      </c>
      <c r="F39" s="34"/>
      <c r="G39" s="33">
        <v>394525</v>
      </c>
      <c r="H39" s="34"/>
      <c r="I39" s="33">
        <f>400000</f>
        <v>400000</v>
      </c>
      <c r="J39" s="35"/>
      <c r="K39" s="36"/>
      <c r="L39" s="32" t="s">
        <v>40</v>
      </c>
      <c r="M39" s="12">
        <v>391400</v>
      </c>
      <c r="O39" s="12">
        <v>433885</v>
      </c>
      <c r="Q39" s="12">
        <v>394525</v>
      </c>
      <c r="S39" s="12">
        <f>'[1]Beleid 1'!D61</f>
        <v>400000</v>
      </c>
      <c r="U39" s="31"/>
    </row>
    <row r="40" spans="1:21" s="2" customFormat="1" ht="15" customHeight="1" x14ac:dyDescent="0.2">
      <c r="B40" s="32" t="s">
        <v>41</v>
      </c>
      <c r="C40" s="33">
        <v>75000</v>
      </c>
      <c r="D40" s="34"/>
      <c r="E40" s="33">
        <v>75205</v>
      </c>
      <c r="F40" s="34"/>
      <c r="G40" s="33">
        <v>95000</v>
      </c>
      <c r="H40" s="34"/>
      <c r="I40" s="33">
        <v>51000</v>
      </c>
      <c r="J40" s="35"/>
      <c r="K40" s="36"/>
      <c r="L40" s="32" t="s">
        <v>42</v>
      </c>
      <c r="M40" s="12">
        <v>68000</v>
      </c>
      <c r="O40" s="12">
        <v>60183</v>
      </c>
      <c r="Q40" s="12">
        <v>70000</v>
      </c>
      <c r="S40" s="12">
        <f>'[1]Beleid 1'!D64</f>
        <v>51000</v>
      </c>
      <c r="U40" s="31"/>
    </row>
    <row r="41" spans="1:21" s="2" customFormat="1" ht="15" customHeight="1" x14ac:dyDescent="0.2">
      <c r="B41" s="32" t="s">
        <v>43</v>
      </c>
      <c r="C41" s="33">
        <v>67621</v>
      </c>
      <c r="D41" s="34"/>
      <c r="E41" s="33">
        <v>55688</v>
      </c>
      <c r="F41" s="34"/>
      <c r="G41" s="33">
        <v>27844</v>
      </c>
      <c r="H41" s="34"/>
      <c r="I41" s="33">
        <f>[1]Subsidies!E20</f>
        <v>0</v>
      </c>
      <c r="J41" s="35"/>
      <c r="K41" s="36"/>
      <c r="L41" s="50" t="str">
        <f>'[2]Beleid 1'!B67</f>
        <v>Rolstoelhandbal</v>
      </c>
      <c r="M41" s="12">
        <v>25000</v>
      </c>
      <c r="O41" s="12">
        <v>17588</v>
      </c>
      <c r="Q41" s="12">
        <v>25000</v>
      </c>
      <c r="S41" s="12">
        <f>'[1]Beleid 1'!D66</f>
        <v>25000</v>
      </c>
      <c r="U41" s="31"/>
    </row>
    <row r="42" spans="1:21" s="2" customFormat="1" ht="15" customHeight="1" x14ac:dyDescent="0.2">
      <c r="B42" s="32" t="s">
        <v>44</v>
      </c>
      <c r="C42" s="33">
        <v>22000</v>
      </c>
      <c r="D42" s="34"/>
      <c r="E42" s="33">
        <v>14004</v>
      </c>
      <c r="F42" s="34"/>
      <c r="G42" s="33">
        <v>22000</v>
      </c>
      <c r="H42" s="34"/>
      <c r="I42" s="33">
        <v>15000</v>
      </c>
      <c r="J42" s="35"/>
      <c r="K42" s="36"/>
      <c r="L42" s="50" t="str">
        <f>'[2]Beleid 1'!A71</f>
        <v>Beachhandbal</v>
      </c>
      <c r="M42" s="12">
        <v>108550</v>
      </c>
      <c r="O42" s="12">
        <v>95731</v>
      </c>
      <c r="Q42" s="12">
        <v>145000</v>
      </c>
      <c r="S42" s="12">
        <f>'[1]Beleid 1'!D70</f>
        <v>128000</v>
      </c>
      <c r="U42" s="31"/>
    </row>
    <row r="43" spans="1:21" s="2" customFormat="1" ht="15" customHeight="1" x14ac:dyDescent="0.2">
      <c r="B43" s="32" t="s">
        <v>45</v>
      </c>
      <c r="C43" s="33">
        <v>116000</v>
      </c>
      <c r="D43" s="34"/>
      <c r="E43" s="33">
        <v>23735</v>
      </c>
      <c r="F43" s="34"/>
      <c r="G43" s="33">
        <v>48000</v>
      </c>
      <c r="H43" s="34"/>
      <c r="I43" s="33">
        <f>[1]Overig!E11</f>
        <v>0</v>
      </c>
      <c r="J43" s="35"/>
      <c r="K43" s="36"/>
      <c r="L43" s="32" t="str">
        <f>'[2]Beleid 1'!B86</f>
        <v>Handbalstimulering</v>
      </c>
      <c r="M43" s="12">
        <v>265000</v>
      </c>
      <c r="O43" s="12">
        <v>198726</v>
      </c>
      <c r="Q43" s="12">
        <v>145000</v>
      </c>
      <c r="S43" s="12">
        <f>'[1]Beleid 1'!D83</f>
        <v>105000</v>
      </c>
      <c r="U43" s="31"/>
    </row>
    <row r="44" spans="1:21" s="2" customFormat="1" ht="15" customHeight="1" x14ac:dyDescent="0.2">
      <c r="B44" s="32" t="s">
        <v>46</v>
      </c>
      <c r="C44" s="33">
        <v>40000</v>
      </c>
      <c r="D44" s="34"/>
      <c r="E44" s="33">
        <v>80175</v>
      </c>
      <c r="F44" s="34"/>
      <c r="G44" s="33">
        <v>55000</v>
      </c>
      <c r="H44" s="34"/>
      <c r="I44" s="33">
        <f>[1]Overig!E51+[1]Overig!E53</f>
        <v>55000</v>
      </c>
      <c r="J44" s="35"/>
      <c r="K44" s="36"/>
      <c r="L44" s="50" t="str">
        <f>'[2]Beleid 1'!B95</f>
        <v>Handbalontwikkeling</v>
      </c>
      <c r="M44" s="12">
        <v>20000</v>
      </c>
      <c r="O44" s="12">
        <v>19134</v>
      </c>
      <c r="Q44" s="12">
        <v>20000</v>
      </c>
      <c r="S44" s="12">
        <f>'[1]Beleid 1'!D92</f>
        <v>5000</v>
      </c>
      <c r="U44" s="31"/>
    </row>
    <row r="45" spans="1:21" s="2" customFormat="1" ht="15" customHeight="1" x14ac:dyDescent="0.2">
      <c r="B45" s="32" t="s">
        <v>47</v>
      </c>
      <c r="C45" s="33">
        <v>41000</v>
      </c>
      <c r="D45" s="34"/>
      <c r="E45" s="33">
        <v>50000</v>
      </c>
      <c r="F45" s="34"/>
      <c r="G45" s="33">
        <v>50000</v>
      </c>
      <c r="H45" s="34"/>
      <c r="I45" s="33">
        <f>[1]Subsidies!E21</f>
        <v>50000</v>
      </c>
      <c r="J45" s="35"/>
      <c r="L45" s="50" t="s">
        <v>48</v>
      </c>
      <c r="M45" s="12">
        <v>41000</v>
      </c>
      <c r="O45" s="12">
        <v>41028</v>
      </c>
      <c r="Q45" s="12">
        <v>50000</v>
      </c>
      <c r="S45" s="12">
        <f>'[1]Beleid 1'!D95</f>
        <v>50000</v>
      </c>
      <c r="U45" s="31"/>
    </row>
    <row r="46" spans="1:21" s="2" customFormat="1" ht="15" customHeight="1" x14ac:dyDescent="0.2">
      <c r="B46" s="32" t="s">
        <v>49</v>
      </c>
      <c r="C46" s="33">
        <v>0</v>
      </c>
      <c r="D46" s="34"/>
      <c r="E46" s="33">
        <v>205000</v>
      </c>
      <c r="F46" s="34"/>
      <c r="G46" s="33">
        <v>77500</v>
      </c>
      <c r="H46" s="34"/>
      <c r="I46" s="33">
        <f>[1]Subsidies!E22</f>
        <v>100000</v>
      </c>
      <c r="J46" s="35"/>
      <c r="L46" s="50" t="s">
        <v>50</v>
      </c>
      <c r="M46" s="12">
        <v>0</v>
      </c>
      <c r="O46" s="12">
        <v>165703</v>
      </c>
      <c r="Q46" s="12">
        <v>77500</v>
      </c>
      <c r="S46" s="12">
        <f>'[1]Beleid 1'!D96</f>
        <v>100000</v>
      </c>
      <c r="U46" s="31"/>
    </row>
    <row r="47" spans="1:21" s="2" customFormat="1" ht="15" customHeight="1" x14ac:dyDescent="0.2">
      <c r="B47" s="32"/>
      <c r="C47" s="33"/>
      <c r="D47" s="34"/>
      <c r="E47" s="33"/>
      <c r="F47" s="34"/>
      <c r="G47" s="33"/>
      <c r="H47" s="34"/>
      <c r="I47" s="33"/>
      <c r="J47" s="35"/>
      <c r="L47" s="50" t="s">
        <v>23</v>
      </c>
      <c r="M47" s="12">
        <v>679504</v>
      </c>
      <c r="O47" s="12">
        <v>697889</v>
      </c>
      <c r="Q47" s="12">
        <v>770794.19081228285</v>
      </c>
      <c r="S47" s="12">
        <f>[1]Formatie!Q30</f>
        <v>822588.29741980811</v>
      </c>
      <c r="U47" s="31"/>
    </row>
    <row r="48" spans="1:21" s="2" customFormat="1" ht="43.25" customHeight="1" x14ac:dyDescent="0.2">
      <c r="B48" s="32"/>
      <c r="C48" s="51"/>
      <c r="D48" s="34"/>
      <c r="E48" s="33"/>
      <c r="F48" s="34"/>
      <c r="G48" s="51"/>
      <c r="H48" s="34"/>
      <c r="I48" s="33"/>
      <c r="J48" s="35"/>
      <c r="K48" s="36"/>
      <c r="L48" s="19" t="s">
        <v>24</v>
      </c>
      <c r="M48" s="37">
        <f>C37-M37</f>
        <v>-937933</v>
      </c>
      <c r="N48" s="37"/>
      <c r="O48" s="37">
        <f>E37-O37</f>
        <v>-901519</v>
      </c>
      <c r="P48" s="37"/>
      <c r="Q48" s="37">
        <f>G37-Q37</f>
        <v>-969950.19081228273</v>
      </c>
      <c r="R48" s="37"/>
      <c r="S48" s="37">
        <f>I37-S37</f>
        <v>-1057088.2974198081</v>
      </c>
      <c r="U48" s="31"/>
    </row>
    <row r="49" spans="1:27" s="2" customFormat="1" ht="30" customHeight="1" x14ac:dyDescent="0.2">
      <c r="A49" s="132" t="s">
        <v>51</v>
      </c>
      <c r="B49" s="132"/>
      <c r="C49" s="42"/>
      <c r="D49" s="34"/>
      <c r="E49" s="48"/>
      <c r="F49" s="34"/>
      <c r="G49" s="42"/>
      <c r="H49" s="34"/>
      <c r="I49" s="48"/>
      <c r="J49" s="35"/>
      <c r="K49" s="27" t="s">
        <v>52</v>
      </c>
      <c r="L49" s="28"/>
      <c r="M49" s="28"/>
      <c r="O49" s="28"/>
      <c r="Q49" s="28"/>
      <c r="S49" s="28"/>
      <c r="U49" s="31"/>
    </row>
    <row r="50" spans="1:27" s="2" customFormat="1" ht="15" customHeight="1" x14ac:dyDescent="0.2">
      <c r="A50" s="43"/>
      <c r="B50" s="23"/>
      <c r="C50" s="29">
        <v>3173995</v>
      </c>
      <c r="D50" s="34"/>
      <c r="E50" s="29">
        <f>SUM(E51:E58)</f>
        <v>3487662</v>
      </c>
      <c r="F50" s="34"/>
      <c r="G50" s="29">
        <v>3395100</v>
      </c>
      <c r="H50" s="34"/>
      <c r="I50" s="29">
        <f>SUM(I51:I58)</f>
        <v>3511419.5</v>
      </c>
      <c r="J50" s="35"/>
      <c r="K50" s="27"/>
      <c r="L50" s="28"/>
      <c r="M50" s="30">
        <f>SUM(M51:M59)</f>
        <v>3219661</v>
      </c>
      <c r="O50" s="30">
        <f>SUM(O51:O59)</f>
        <v>3536056</v>
      </c>
      <c r="Q50" s="30">
        <f>SUM(Q51:Q59)</f>
        <v>3556267.4438395998</v>
      </c>
      <c r="S50" s="30">
        <f>SUM(S51:S59)</f>
        <v>3686507.1688881111</v>
      </c>
      <c r="U50" s="31"/>
    </row>
    <row r="51" spans="1:27" s="2" customFormat="1" ht="15" customHeight="1" x14ac:dyDescent="0.2">
      <c r="A51" s="54"/>
      <c r="B51" s="32" t="s">
        <v>53</v>
      </c>
      <c r="C51" s="33">
        <v>7500</v>
      </c>
      <c r="D51" s="34"/>
      <c r="E51" s="33">
        <v>20632</v>
      </c>
      <c r="F51" s="34"/>
      <c r="G51" s="33">
        <v>5000</v>
      </c>
      <c r="H51" s="34"/>
      <c r="I51" s="33">
        <f>[1]Overig!E4</f>
        <v>20000</v>
      </c>
      <c r="J51" s="35"/>
      <c r="K51" s="36"/>
      <c r="L51" s="50" t="str">
        <f>'[2]Beleid 2'!B7</f>
        <v>Algemeen</v>
      </c>
      <c r="M51" s="12">
        <v>122500</v>
      </c>
      <c r="O51" s="33">
        <v>157033</v>
      </c>
      <c r="Q51" s="33">
        <v>172500</v>
      </c>
      <c r="S51" s="33">
        <f>'[1]Beleid 2'!D5</f>
        <v>258500</v>
      </c>
      <c r="U51" s="31"/>
    </row>
    <row r="52" spans="1:27" s="2" customFormat="1" ht="15" customHeight="1" x14ac:dyDescent="0.2">
      <c r="B52" s="32" t="s">
        <v>54</v>
      </c>
      <c r="C52" s="33">
        <v>382431</v>
      </c>
      <c r="D52" s="34"/>
      <c r="E52" s="33">
        <v>435263</v>
      </c>
      <c r="F52" s="34"/>
      <c r="G52" s="33">
        <v>450000</v>
      </c>
      <c r="H52" s="34"/>
      <c r="I52" s="33">
        <f>[1]Subsidies!E9+[1]Subsidies!E11</f>
        <v>424750</v>
      </c>
      <c r="J52" s="35"/>
      <c r="K52" s="36"/>
      <c r="L52" s="50" t="str">
        <f>'[2]Beleid 2'!B12</f>
        <v>Dames A</v>
      </c>
      <c r="M52" s="12">
        <v>624600</v>
      </c>
      <c r="O52" s="33">
        <v>708325</v>
      </c>
      <c r="Q52" s="33">
        <v>575600</v>
      </c>
      <c r="S52" s="33">
        <f>'[1]Beleid 2'!D13</f>
        <v>616100</v>
      </c>
      <c r="U52" s="31"/>
    </row>
    <row r="53" spans="1:27" s="2" customFormat="1" ht="15" customHeight="1" x14ac:dyDescent="0.2">
      <c r="B53" s="32" t="s">
        <v>55</v>
      </c>
      <c r="C53" s="33">
        <v>0</v>
      </c>
      <c r="D53" s="34"/>
      <c r="E53" s="33">
        <v>74822</v>
      </c>
      <c r="F53" s="34"/>
      <c r="G53" s="33">
        <v>275000</v>
      </c>
      <c r="H53" s="34"/>
      <c r="I53" s="33">
        <f>[1]Subsidies!E14+[1]Subsidies!E15</f>
        <v>284069.5</v>
      </c>
      <c r="J53" s="35"/>
      <c r="K53" s="55"/>
      <c r="L53" s="50" t="str">
        <f>'[2]Beleid 2'!B28</f>
        <v>Heren A</v>
      </c>
      <c r="M53" s="12">
        <v>376100</v>
      </c>
      <c r="O53" s="33">
        <v>459642</v>
      </c>
      <c r="Q53" s="33">
        <v>584600</v>
      </c>
      <c r="S53" s="33">
        <f>'[1]Beleid 2'!D27</f>
        <v>560100</v>
      </c>
      <c r="U53" s="31"/>
    </row>
    <row r="54" spans="1:27" s="2" customFormat="1" ht="15" customHeight="1" x14ac:dyDescent="0.2">
      <c r="B54" s="32" t="s">
        <v>56</v>
      </c>
      <c r="C54" s="33">
        <v>150000</v>
      </c>
      <c r="D54" s="34"/>
      <c r="E54" s="33">
        <v>150046</v>
      </c>
      <c r="F54" s="34"/>
      <c r="G54" s="33">
        <v>150000</v>
      </c>
      <c r="H54" s="34"/>
      <c r="I54" s="33">
        <f>[1]Subsidies!E31</f>
        <v>150000</v>
      </c>
      <c r="J54" s="35"/>
      <c r="K54" s="55"/>
      <c r="L54" s="50" t="str">
        <f>'[2]Beleid 2'!A42</f>
        <v>Jeugd- en talentenprogramma</v>
      </c>
      <c r="M54" s="12">
        <v>290500</v>
      </c>
      <c r="O54" s="33">
        <v>362210</v>
      </c>
      <c r="Q54" s="33">
        <v>295300</v>
      </c>
      <c r="S54" s="33">
        <f>'[1]Beleid 2'!D43+'[1]Beleid 2'!D48+'[1]Beleid 2'!D53+'[1]Beleid 2'!D56+'[1]Beleid 2'!D62+'[1]Beleid 2'!D67</f>
        <v>235500</v>
      </c>
      <c r="U54" s="31"/>
    </row>
    <row r="55" spans="1:27" s="2" customFormat="1" ht="15" customHeight="1" x14ac:dyDescent="0.2">
      <c r="B55" s="32" t="s">
        <v>57</v>
      </c>
      <c r="C55" s="33">
        <v>424714</v>
      </c>
      <c r="D55" s="34"/>
      <c r="E55" s="33">
        <v>437081</v>
      </c>
      <c r="F55" s="34"/>
      <c r="G55" s="33">
        <v>400000</v>
      </c>
      <c r="H55" s="34"/>
      <c r="I55" s="33">
        <f>[1]Subsidies!E12+[1]Subsidies!E17</f>
        <v>380000</v>
      </c>
      <c r="J55" s="35"/>
      <c r="K55" s="55"/>
      <c r="L55" s="50" t="s">
        <v>58</v>
      </c>
      <c r="M55" s="12">
        <v>317600</v>
      </c>
      <c r="O55" s="33">
        <v>262140</v>
      </c>
      <c r="Q55" s="33">
        <v>309100</v>
      </c>
      <c r="S55" s="33">
        <f>'[1]Beleid 2'!D73+'[1]Beleid 2'!D81</f>
        <v>335600</v>
      </c>
      <c r="U55" s="31"/>
      <c r="V55" s="56"/>
      <c r="W55" s="56"/>
      <c r="X55" s="56"/>
      <c r="Y55" s="56"/>
      <c r="Z55" s="56"/>
      <c r="AA55" s="56"/>
    </row>
    <row r="56" spans="1:27" ht="15" customHeight="1" x14ac:dyDescent="0.2">
      <c r="A56" s="2"/>
      <c r="B56" s="32" t="s">
        <v>59</v>
      </c>
      <c r="C56" s="33">
        <v>177600</v>
      </c>
      <c r="D56" s="34"/>
      <c r="E56" s="33">
        <v>158706</v>
      </c>
      <c r="F56" s="34"/>
      <c r="G56" s="33">
        <v>177600</v>
      </c>
      <c r="H56" s="34"/>
      <c r="I56" s="33">
        <f>[1]Overig!E45+[1]Overig!E48</f>
        <v>177600</v>
      </c>
      <c r="J56" s="35"/>
      <c r="K56" s="55"/>
      <c r="L56" s="50" t="s">
        <v>60</v>
      </c>
      <c r="M56" s="12">
        <v>198000</v>
      </c>
      <c r="N56" s="2"/>
      <c r="O56" s="33">
        <v>279971</v>
      </c>
      <c r="P56" s="2"/>
      <c r="Q56" s="33">
        <v>255000</v>
      </c>
      <c r="R56" s="2"/>
      <c r="S56" s="33">
        <f>'[1]Beleid 2'!D90</f>
        <v>245000</v>
      </c>
      <c r="T56" s="56"/>
      <c r="U56" s="31"/>
    </row>
    <row r="57" spans="1:27" ht="15" customHeight="1" x14ac:dyDescent="0.2">
      <c r="A57" s="54"/>
      <c r="B57" s="32" t="s">
        <v>61</v>
      </c>
      <c r="C57" s="33">
        <v>10000</v>
      </c>
      <c r="D57" s="34"/>
      <c r="E57" s="33">
        <v>56000</v>
      </c>
      <c r="F57" s="34"/>
      <c r="G57" s="33">
        <v>5000</v>
      </c>
      <c r="H57" s="34"/>
      <c r="I57" s="33">
        <f>[1]Subsidies!E26</f>
        <v>5000</v>
      </c>
      <c r="J57" s="35"/>
      <c r="K57" s="55"/>
      <c r="L57" s="32" t="s">
        <v>62</v>
      </c>
      <c r="M57" s="12">
        <v>168000</v>
      </c>
      <c r="N57" s="56"/>
      <c r="O57" s="33">
        <v>178941</v>
      </c>
      <c r="P57" s="56"/>
      <c r="Q57" s="33">
        <v>148000</v>
      </c>
      <c r="R57" s="56"/>
      <c r="S57" s="33">
        <f>'[1]Beleid 2'!D97</f>
        <v>135000</v>
      </c>
      <c r="T57" s="56"/>
      <c r="U57" s="31"/>
    </row>
    <row r="58" spans="1:27" ht="15" customHeight="1" x14ac:dyDescent="0.2">
      <c r="A58" s="2"/>
      <c r="B58" s="32" t="s">
        <v>63</v>
      </c>
      <c r="C58" s="33">
        <v>2021750</v>
      </c>
      <c r="D58" s="34"/>
      <c r="E58" s="33">
        <v>2155112</v>
      </c>
      <c r="F58" s="34"/>
      <c r="G58" s="33">
        <v>1932500</v>
      </c>
      <c r="H58" s="34"/>
      <c r="I58" s="33">
        <f>'[1]Marketing en sales'!E4+'[1]Marketing en sales'!E18+'[1]Marketing en sales'!E28+'[1]Marketing en sales'!E37</f>
        <v>2070000</v>
      </c>
      <c r="J58" s="35"/>
      <c r="K58" s="55"/>
      <c r="L58" s="32" t="s">
        <v>64</v>
      </c>
      <c r="M58" s="12">
        <v>203000</v>
      </c>
      <c r="N58" s="56"/>
      <c r="O58" s="33">
        <v>168019</v>
      </c>
      <c r="P58" s="56"/>
      <c r="Q58" s="33">
        <v>178000</v>
      </c>
      <c r="R58" s="56"/>
      <c r="S58" s="33">
        <f>'[1]Beleid 2'!D103</f>
        <v>208000</v>
      </c>
      <c r="T58" s="56"/>
      <c r="U58" s="31"/>
    </row>
    <row r="59" spans="1:27" ht="15" customHeight="1" x14ac:dyDescent="0.2">
      <c r="A59" s="2"/>
      <c r="B59" s="32"/>
      <c r="C59" s="33"/>
      <c r="D59" s="34"/>
      <c r="E59" s="33"/>
      <c r="F59" s="34"/>
      <c r="G59" s="33"/>
      <c r="H59" s="34"/>
      <c r="I59" s="33"/>
      <c r="J59" s="35"/>
      <c r="K59" s="55"/>
      <c r="L59" s="32" t="s">
        <v>23</v>
      </c>
      <c r="M59" s="12">
        <v>919361</v>
      </c>
      <c r="N59" s="56"/>
      <c r="O59" s="33">
        <v>959775</v>
      </c>
      <c r="P59" s="56"/>
      <c r="Q59" s="33">
        <v>1038167.4438396</v>
      </c>
      <c r="R59" s="56"/>
      <c r="S59" s="33">
        <f>[1]Formatie!Q46</f>
        <v>1092707.1688881111</v>
      </c>
      <c r="T59" s="56"/>
      <c r="U59" s="31"/>
    </row>
    <row r="60" spans="1:27" ht="31.5" customHeight="1" x14ac:dyDescent="0.2">
      <c r="A60" s="2"/>
      <c r="B60" s="32"/>
      <c r="C60" s="51"/>
      <c r="D60" s="34"/>
      <c r="E60" s="33"/>
      <c r="F60" s="34"/>
      <c r="G60" s="51"/>
      <c r="H60" s="34"/>
      <c r="I60" s="33"/>
      <c r="J60" s="35"/>
      <c r="K60" s="55"/>
      <c r="L60" s="19" t="s">
        <v>24</v>
      </c>
      <c r="M60" s="37">
        <f>C50-M50</f>
        <v>-45666</v>
      </c>
      <c r="N60" s="37"/>
      <c r="O60" s="37">
        <f>E50-O50</f>
        <v>-48394</v>
      </c>
      <c r="P60" s="37"/>
      <c r="Q60" s="37">
        <f>G50-Q50</f>
        <v>-161167.44383959984</v>
      </c>
      <c r="R60" s="37"/>
      <c r="S60" s="37">
        <f>I50-S50</f>
        <v>-175087.66888811113</v>
      </c>
      <c r="T60" s="56"/>
      <c r="U60" s="31"/>
    </row>
    <row r="61" spans="1:27" ht="30" customHeight="1" x14ac:dyDescent="0.2">
      <c r="A61" s="132" t="s">
        <v>65</v>
      </c>
      <c r="B61" s="132"/>
      <c r="C61" s="42"/>
      <c r="D61" s="34"/>
      <c r="E61" s="48"/>
      <c r="F61" s="34"/>
      <c r="G61" s="42"/>
      <c r="H61" s="34"/>
      <c r="I61" s="48"/>
      <c r="J61" s="35"/>
      <c r="K61" s="27" t="s">
        <v>66</v>
      </c>
      <c r="L61" s="28"/>
      <c r="M61" s="28"/>
      <c r="N61" s="56"/>
      <c r="O61" s="28"/>
      <c r="P61" s="56"/>
      <c r="Q61" s="28"/>
      <c r="R61" s="56"/>
      <c r="S61" s="28"/>
      <c r="T61" s="56"/>
      <c r="U61" s="31"/>
    </row>
    <row r="62" spans="1:27" ht="15" customHeight="1" x14ac:dyDescent="0.2">
      <c r="A62" s="43"/>
      <c r="B62" s="23"/>
      <c r="C62" s="29">
        <v>0</v>
      </c>
      <c r="D62" s="34"/>
      <c r="E62" s="29">
        <f>E63</f>
        <v>0</v>
      </c>
      <c r="F62" s="34"/>
      <c r="G62" s="29">
        <v>0</v>
      </c>
      <c r="H62" s="34"/>
      <c r="I62" s="29">
        <f>I63</f>
        <v>0</v>
      </c>
      <c r="J62" s="35"/>
      <c r="K62" s="27"/>
      <c r="L62" s="28"/>
      <c r="M62" s="30">
        <f>SUM(M63:M64)</f>
        <v>25517</v>
      </c>
      <c r="N62" s="56"/>
      <c r="O62" s="30">
        <f>SUM(O63:O64)</f>
        <v>25665</v>
      </c>
      <c r="P62" s="56"/>
      <c r="Q62" s="30">
        <f>SUM(Q63:Q64)</f>
        <v>27387.9476722621</v>
      </c>
      <c r="R62" s="56"/>
      <c r="S62" s="30">
        <f>SUM(S63:S64)</f>
        <v>23359.716013759997</v>
      </c>
      <c r="T62" s="56"/>
      <c r="U62" s="31"/>
    </row>
    <row r="63" spans="1:27" ht="15" customHeight="1" x14ac:dyDescent="0.2">
      <c r="A63" s="2"/>
      <c r="B63" s="32"/>
      <c r="C63" s="33">
        <v>0</v>
      </c>
      <c r="D63" s="34"/>
      <c r="E63" s="33">
        <v>0</v>
      </c>
      <c r="F63" s="34"/>
      <c r="G63" s="33">
        <v>0</v>
      </c>
      <c r="H63" s="34"/>
      <c r="I63" s="33">
        <v>0</v>
      </c>
      <c r="J63" s="35"/>
      <c r="K63" s="55"/>
      <c r="L63" s="50" t="str">
        <f>'[2]Beleid 1'!B103</f>
        <v>Zaalsportbonden accommocatiebeleid</v>
      </c>
      <c r="M63" s="12">
        <v>5000</v>
      </c>
      <c r="N63" s="56"/>
      <c r="O63" s="12">
        <v>4033</v>
      </c>
      <c r="P63" s="56"/>
      <c r="Q63" s="12">
        <v>5000</v>
      </c>
      <c r="R63" s="56"/>
      <c r="S63" s="12">
        <f>'[2]Beleid 1'!F103</f>
        <v>5000</v>
      </c>
      <c r="T63" s="56"/>
      <c r="U63" s="31"/>
    </row>
    <row r="64" spans="1:27" ht="15" customHeight="1" x14ac:dyDescent="0.2">
      <c r="A64" s="2"/>
      <c r="B64" s="32"/>
      <c r="C64" s="33"/>
      <c r="D64" s="34"/>
      <c r="E64" s="33"/>
      <c r="F64" s="34"/>
      <c r="G64" s="33"/>
      <c r="H64" s="34"/>
      <c r="I64" s="33"/>
      <c r="J64" s="35"/>
      <c r="K64" s="55"/>
      <c r="L64" s="50" t="s">
        <v>23</v>
      </c>
      <c r="M64" s="12">
        <v>20517</v>
      </c>
      <c r="N64" s="56"/>
      <c r="O64" s="12">
        <v>21632</v>
      </c>
      <c r="P64" s="56"/>
      <c r="Q64" s="12">
        <v>22387.9476722621</v>
      </c>
      <c r="R64" s="56"/>
      <c r="S64" s="12">
        <f>[1]Formatie!Q65</f>
        <v>18359.716013759997</v>
      </c>
      <c r="T64" s="56"/>
      <c r="U64" s="31"/>
      <c r="V64" s="57"/>
      <c r="W64" s="57"/>
      <c r="X64" s="57"/>
      <c r="Y64" s="57"/>
      <c r="Z64" s="57"/>
      <c r="AA64" s="57"/>
    </row>
    <row r="65" spans="1:22" s="57" customFormat="1" ht="29.25" customHeight="1" x14ac:dyDescent="0.2">
      <c r="A65" s="2"/>
      <c r="B65" s="32"/>
      <c r="C65" s="12"/>
      <c r="D65" s="34"/>
      <c r="E65" s="33"/>
      <c r="F65" s="34"/>
      <c r="G65" s="12"/>
      <c r="H65" s="34"/>
      <c r="I65" s="33"/>
      <c r="J65" s="35"/>
      <c r="K65" s="55"/>
      <c r="L65" s="19" t="s">
        <v>24</v>
      </c>
      <c r="M65" s="37">
        <v>-25517</v>
      </c>
      <c r="N65" s="37"/>
      <c r="O65" s="37">
        <f>E62-O62</f>
        <v>-25665</v>
      </c>
      <c r="P65" s="37"/>
      <c r="Q65" s="37">
        <f>G62-Q62</f>
        <v>-27387.9476722621</v>
      </c>
      <c r="R65" s="37"/>
      <c r="S65" s="37">
        <f>I62-S62</f>
        <v>-23359.716013759997</v>
      </c>
      <c r="U65" s="31"/>
    </row>
    <row r="66" spans="1:22" s="57" customFormat="1" ht="30" customHeight="1" x14ac:dyDescent="0.2">
      <c r="A66" s="132" t="s">
        <v>67</v>
      </c>
      <c r="B66" s="132"/>
      <c r="C66" s="48"/>
      <c r="D66" s="34"/>
      <c r="E66" s="48"/>
      <c r="F66" s="34"/>
      <c r="G66" s="48"/>
      <c r="H66" s="34"/>
      <c r="I66" s="48"/>
      <c r="J66" s="35"/>
      <c r="K66" s="27" t="s">
        <v>68</v>
      </c>
      <c r="L66" s="28"/>
      <c r="M66" s="28"/>
      <c r="O66" s="28"/>
      <c r="Q66" s="28"/>
      <c r="S66" s="28"/>
      <c r="U66" s="31"/>
    </row>
    <row r="67" spans="1:22" s="57" customFormat="1" ht="15" customHeight="1" x14ac:dyDescent="0.2">
      <c r="A67" s="43"/>
      <c r="B67" s="23"/>
      <c r="C67" s="29">
        <v>0</v>
      </c>
      <c r="D67" s="34"/>
      <c r="E67" s="29">
        <f>E68</f>
        <v>0</v>
      </c>
      <c r="F67" s="34"/>
      <c r="G67" s="29">
        <v>0</v>
      </c>
      <c r="H67" s="34"/>
      <c r="I67" s="29">
        <f>SUM(I68:I70)</f>
        <v>100000</v>
      </c>
      <c r="J67" s="35"/>
      <c r="K67" s="27"/>
      <c r="L67" s="28"/>
      <c r="M67" s="30">
        <f>SUM(M68:M71)</f>
        <v>247418</v>
      </c>
      <c r="O67" s="30">
        <f>SUM(O68:O71)</f>
        <v>306011</v>
      </c>
      <c r="Q67" s="30">
        <f>SUM(Q68:Q71)</f>
        <v>256390</v>
      </c>
      <c r="S67" s="30">
        <f>SUM(S68:S71)</f>
        <v>324747.82837279519</v>
      </c>
      <c r="U67" s="31"/>
    </row>
    <row r="68" spans="1:22" s="57" customFormat="1" ht="15" customHeight="1" x14ac:dyDescent="0.2">
      <c r="A68" s="56"/>
      <c r="B68" s="56" t="s">
        <v>69</v>
      </c>
      <c r="C68" s="33">
        <v>0</v>
      </c>
      <c r="D68" s="34"/>
      <c r="E68" s="33">
        <v>0</v>
      </c>
      <c r="F68" s="34"/>
      <c r="G68" s="33">
        <v>0</v>
      </c>
      <c r="H68" s="34"/>
      <c r="I68" s="33">
        <f>'[1]Marketing en sales'!E42</f>
        <v>45000</v>
      </c>
      <c r="J68" s="35"/>
      <c r="K68" s="55"/>
      <c r="L68" s="32" t="str">
        <f>'[2]Beleid 2'!B122</f>
        <v>Marketingcommunicatie</v>
      </c>
      <c r="M68" s="12">
        <v>70000</v>
      </c>
      <c r="O68" s="12">
        <v>107345</v>
      </c>
      <c r="Q68" s="12">
        <v>62500</v>
      </c>
      <c r="S68" s="12">
        <f>'[2]Beleid 2'!F122</f>
        <v>62500</v>
      </c>
      <c r="U68" s="31"/>
    </row>
    <row r="69" spans="1:22" s="57" customFormat="1" ht="15" customHeight="1" x14ac:dyDescent="0.2">
      <c r="A69" s="56"/>
      <c r="B69" s="56" t="s">
        <v>70</v>
      </c>
      <c r="C69" s="33">
        <v>0</v>
      </c>
      <c r="D69" s="34"/>
      <c r="E69" s="33">
        <v>0</v>
      </c>
      <c r="F69" s="34"/>
      <c r="G69" s="33">
        <v>0</v>
      </c>
      <c r="H69" s="34"/>
      <c r="I69" s="33">
        <f>'[1]Marketing en sales'!E44</f>
        <v>40000</v>
      </c>
      <c r="J69" s="35"/>
      <c r="K69" s="55"/>
      <c r="L69" s="56" t="s">
        <v>70</v>
      </c>
      <c r="M69" s="12">
        <v>0</v>
      </c>
      <c r="O69" s="12">
        <v>0</v>
      </c>
      <c r="Q69" s="12">
        <v>0</v>
      </c>
      <c r="S69" s="12">
        <f>'[1]Beleid 2'!D120</f>
        <v>30000</v>
      </c>
      <c r="U69" s="31"/>
    </row>
    <row r="70" spans="1:22" s="57" customFormat="1" ht="15" customHeight="1" x14ac:dyDescent="0.2">
      <c r="A70" s="56"/>
      <c r="B70" s="56" t="s">
        <v>21</v>
      </c>
      <c r="C70" s="33"/>
      <c r="D70" s="34"/>
      <c r="E70" s="33"/>
      <c r="F70" s="34"/>
      <c r="G70" s="33"/>
      <c r="H70" s="34"/>
      <c r="I70" s="33">
        <f>'[1]Marketing en sales'!E46</f>
        <v>15000</v>
      </c>
      <c r="J70" s="35"/>
      <c r="K70" s="55"/>
      <c r="L70" s="32" t="s">
        <v>71</v>
      </c>
      <c r="M70" s="12">
        <v>0</v>
      </c>
      <c r="O70" s="12">
        <v>0</v>
      </c>
      <c r="Q70" s="12">
        <v>0</v>
      </c>
      <c r="S70" s="12">
        <f>'[1]Beleid 2'!D122</f>
        <v>10000</v>
      </c>
      <c r="U70" s="31"/>
    </row>
    <row r="71" spans="1:22" ht="15" customHeight="1" x14ac:dyDescent="0.2">
      <c r="C71" s="33"/>
      <c r="D71" s="34"/>
      <c r="E71" s="33"/>
      <c r="F71" s="34"/>
      <c r="G71" s="33"/>
      <c r="H71" s="34"/>
      <c r="I71" s="33"/>
      <c r="J71" s="35"/>
      <c r="K71" s="55"/>
      <c r="L71" s="32" t="s">
        <v>23</v>
      </c>
      <c r="M71" s="12">
        <v>177418</v>
      </c>
      <c r="N71" s="57"/>
      <c r="O71" s="12">
        <v>198666</v>
      </c>
      <c r="P71" s="57"/>
      <c r="Q71" s="12">
        <v>193890</v>
      </c>
      <c r="R71" s="57"/>
      <c r="S71" s="12">
        <f>[1]Formatie!Q67</f>
        <v>222247.82837279519</v>
      </c>
      <c r="T71" s="56"/>
      <c r="U71" s="31"/>
    </row>
    <row r="72" spans="1:22" ht="15" customHeight="1" x14ac:dyDescent="0.2">
      <c r="C72" s="33"/>
      <c r="E72" s="33"/>
      <c r="G72" s="33"/>
      <c r="I72" s="33"/>
      <c r="K72" s="55"/>
      <c r="L72" s="19" t="s">
        <v>24</v>
      </c>
      <c r="M72" s="37">
        <v>-247418</v>
      </c>
      <c r="N72" s="37"/>
      <c r="O72" s="37">
        <f>E67-O67</f>
        <v>-306011</v>
      </c>
      <c r="P72" s="37"/>
      <c r="Q72" s="37">
        <f>G67-Q67</f>
        <v>-256390</v>
      </c>
      <c r="R72" s="37"/>
      <c r="S72" s="37">
        <f>I67-S67</f>
        <v>-224747.82837279519</v>
      </c>
      <c r="T72" s="56"/>
      <c r="U72" s="31"/>
    </row>
    <row r="73" spans="1:22" ht="30" customHeight="1" x14ac:dyDescent="0.2">
      <c r="A73" s="48" t="s">
        <v>72</v>
      </c>
      <c r="B73" s="48"/>
      <c r="C73" s="48"/>
      <c r="E73" s="48"/>
      <c r="G73" s="48"/>
      <c r="I73" s="48"/>
      <c r="K73" s="27" t="s">
        <v>72</v>
      </c>
      <c r="L73" s="28"/>
      <c r="M73" s="28"/>
      <c r="N73" s="56"/>
      <c r="O73" s="28"/>
      <c r="P73" s="56"/>
      <c r="Q73" s="28"/>
      <c r="R73" s="56"/>
      <c r="S73" s="28"/>
      <c r="T73" s="56"/>
      <c r="U73" s="31"/>
    </row>
    <row r="74" spans="1:22" ht="15" customHeight="1" x14ac:dyDescent="0.2">
      <c r="A74" s="43"/>
      <c r="B74" s="23"/>
      <c r="C74" s="29">
        <v>0</v>
      </c>
      <c r="E74" s="29">
        <f>E75</f>
        <v>0</v>
      </c>
      <c r="G74" s="29">
        <v>0</v>
      </c>
      <c r="I74" s="29">
        <f>SUM(I75:I75)</f>
        <v>0</v>
      </c>
      <c r="K74" s="27"/>
      <c r="L74" s="28"/>
      <c r="M74" s="30">
        <v>84000</v>
      </c>
      <c r="N74" s="56"/>
      <c r="O74" s="30">
        <v>84000</v>
      </c>
      <c r="P74" s="56"/>
      <c r="Q74" s="30">
        <f>Q75</f>
        <v>0</v>
      </c>
      <c r="R74" s="56"/>
      <c r="S74" s="30">
        <f>SUM(S75:S75)</f>
        <v>0</v>
      </c>
      <c r="T74" s="56"/>
      <c r="U74" s="31"/>
    </row>
    <row r="75" spans="1:22" ht="15" customHeight="1" x14ac:dyDescent="0.2">
      <c r="A75" s="2"/>
      <c r="B75" s="32"/>
      <c r="C75" s="33"/>
      <c r="D75" s="60"/>
      <c r="E75" s="33"/>
      <c r="F75" s="60"/>
      <c r="G75" s="33"/>
      <c r="H75" s="60"/>
      <c r="I75" s="33"/>
      <c r="J75" s="61"/>
      <c r="K75" s="36"/>
      <c r="L75" s="32" t="s">
        <v>73</v>
      </c>
      <c r="M75" s="12">
        <v>84000</v>
      </c>
      <c r="N75" s="56"/>
      <c r="O75" s="12">
        <v>84000</v>
      </c>
      <c r="P75" s="56"/>
      <c r="Q75" s="12">
        <v>0</v>
      </c>
      <c r="R75" s="56"/>
      <c r="S75" s="12">
        <f>'[2]Beleid 1'!F105</f>
        <v>0</v>
      </c>
      <c r="T75" s="56"/>
      <c r="U75" s="31"/>
    </row>
    <row r="76" spans="1:22" x14ac:dyDescent="0.2">
      <c r="L76" s="19" t="s">
        <v>24</v>
      </c>
      <c r="M76" s="37">
        <v>-84000</v>
      </c>
      <c r="N76" s="37"/>
      <c r="O76" s="37">
        <f>E74-O74</f>
        <v>-84000</v>
      </c>
      <c r="P76" s="37"/>
      <c r="Q76" s="37">
        <f>G74-Q74</f>
        <v>0</v>
      </c>
      <c r="R76" s="37"/>
      <c r="S76" s="37">
        <f>I74-S74</f>
        <v>0</v>
      </c>
      <c r="T76" s="56"/>
      <c r="U76" s="31"/>
    </row>
    <row r="77" spans="1:22" s="65" customFormat="1" ht="15" customHeight="1" x14ac:dyDescent="0.2">
      <c r="A77" s="63" t="s">
        <v>74</v>
      </c>
      <c r="B77" s="64"/>
      <c r="C77" s="64">
        <f>C6+C17+C22+C30+C37+C50+C62+C67+C74</f>
        <v>7325608</v>
      </c>
      <c r="D77" s="58"/>
      <c r="E77" s="64">
        <f>E6+E17+E30+E37+E22+E50+E62+E67+E74</f>
        <v>8104712</v>
      </c>
      <c r="F77" s="58"/>
      <c r="G77" s="64">
        <v>7907838.5</v>
      </c>
      <c r="H77" s="58"/>
      <c r="I77" s="64">
        <f>I6+I17+I30+I37+I22+I50+I62+I67+I74</f>
        <v>8170187.3899999997</v>
      </c>
      <c r="J77" s="59"/>
      <c r="K77" s="63" t="s">
        <v>75</v>
      </c>
      <c r="L77" s="64"/>
      <c r="M77" s="64">
        <v>7306920</v>
      </c>
      <c r="N77" s="56"/>
      <c r="O77" s="64">
        <f>O6+O17+O22+O30+O37+O50+O62+O67+O74</f>
        <v>8046500</v>
      </c>
      <c r="P77" s="56"/>
      <c r="Q77" s="64">
        <f>Q6+Q17+Q22+Q30+Q37+Q50+Q62+Q67+Q74</f>
        <v>7906683.8216396729</v>
      </c>
      <c r="R77" s="56"/>
      <c r="S77" s="64">
        <f>S6+S17+S22+S30+S37+S50+S62+S67+S74</f>
        <v>8166570.1467584549</v>
      </c>
      <c r="U77" s="12"/>
      <c r="V77" s="66"/>
    </row>
    <row r="78" spans="1:22" ht="20.5" customHeight="1" x14ac:dyDescent="0.2">
      <c r="D78" s="67"/>
      <c r="E78" s="33"/>
      <c r="F78" s="67"/>
      <c r="H78" s="67"/>
      <c r="I78" s="68"/>
      <c r="J78" s="69"/>
      <c r="K78" s="65"/>
      <c r="L78" s="65"/>
      <c r="M78" s="56"/>
      <c r="N78" s="65"/>
      <c r="O78" s="68"/>
      <c r="P78" s="65"/>
      <c r="Q78" s="65"/>
      <c r="R78" s="65"/>
      <c r="S78" s="70"/>
      <c r="T78" s="56"/>
      <c r="V78" s="37"/>
    </row>
    <row r="79" spans="1:22" ht="15" customHeight="1" x14ac:dyDescent="0.2">
      <c r="A79" s="71" t="s">
        <v>76</v>
      </c>
      <c r="B79" s="72"/>
      <c r="C79" s="72">
        <f>C77-M77</f>
        <v>18688</v>
      </c>
      <c r="E79" s="72">
        <f>E77-O77</f>
        <v>58212</v>
      </c>
      <c r="G79" s="72">
        <v>1154.660703276284</v>
      </c>
      <c r="I79" s="72">
        <f>I77-S77</f>
        <v>3617.2432415448129</v>
      </c>
      <c r="K79" s="65"/>
      <c r="L79" s="56" t="s">
        <v>174</v>
      </c>
      <c r="M79" s="68">
        <f>M13+M19+M27+M34+M59+M64+M71+M47</f>
        <v>2659359</v>
      </c>
      <c r="N79" s="68"/>
      <c r="O79" s="68">
        <f t="shared" ref="O79:S79" si="2">O13+O19+O27+O34+O59+O64+O71+O47</f>
        <v>2747977</v>
      </c>
      <c r="P79" s="68"/>
      <c r="Q79" s="68">
        <f t="shared" si="2"/>
        <v>2904386.8216396724</v>
      </c>
      <c r="R79" s="68">
        <f t="shared" si="2"/>
        <v>0</v>
      </c>
      <c r="S79" s="68">
        <f t="shared" si="2"/>
        <v>3032135.1467584549</v>
      </c>
      <c r="T79" s="56"/>
      <c r="V79" s="37"/>
    </row>
    <row r="80" spans="1:22" ht="15" customHeight="1" x14ac:dyDescent="0.2">
      <c r="A80" s="73"/>
      <c r="C80" s="74"/>
      <c r="D80" s="75"/>
      <c r="E80" s="74"/>
      <c r="F80" s="75"/>
      <c r="G80" s="74"/>
      <c r="H80" s="75"/>
      <c r="I80" s="74"/>
      <c r="K80" s="65"/>
      <c r="M80" s="68"/>
      <c r="N80" s="56"/>
      <c r="O80" s="68"/>
      <c r="P80" s="56"/>
      <c r="R80" s="56"/>
      <c r="S80" s="68"/>
      <c r="T80" s="56"/>
    </row>
    <row r="81" spans="1:19" x14ac:dyDescent="0.2">
      <c r="A81" s="76"/>
      <c r="B81" s="57"/>
      <c r="C81" s="77"/>
      <c r="E81" s="77"/>
      <c r="G81" s="78"/>
      <c r="I81" s="77"/>
      <c r="K81" s="56"/>
      <c r="M81" s="56"/>
      <c r="N81" s="56"/>
      <c r="O81" s="79"/>
      <c r="P81" s="56"/>
      <c r="R81" s="56"/>
      <c r="S81" s="79"/>
    </row>
    <row r="82" spans="1:19" x14ac:dyDescent="0.2">
      <c r="B82" s="57"/>
      <c r="G82" s="78"/>
      <c r="I82" s="80"/>
    </row>
    <row r="83" spans="1:19" x14ac:dyDescent="0.2">
      <c r="B83" s="57"/>
      <c r="G83" s="78"/>
      <c r="I83" s="77"/>
    </row>
    <row r="84" spans="1:19" x14ac:dyDescent="0.2">
      <c r="B84" s="57"/>
      <c r="G84" s="78"/>
      <c r="I84" s="77"/>
    </row>
    <row r="85" spans="1:19" x14ac:dyDescent="0.2">
      <c r="G85" s="78"/>
      <c r="I85" s="77"/>
    </row>
    <row r="86" spans="1:19" x14ac:dyDescent="0.2">
      <c r="I86" s="68"/>
      <c r="L86" s="56" t="s">
        <v>77</v>
      </c>
    </row>
  </sheetData>
  <mergeCells count="7">
    <mergeCell ref="A66:B66"/>
    <mergeCell ref="A16:B16"/>
    <mergeCell ref="A21:B21"/>
    <mergeCell ref="A29:B29"/>
    <mergeCell ref="A36:B36"/>
    <mergeCell ref="A49:B49"/>
    <mergeCell ref="A61:B61"/>
  </mergeCells>
  <pageMargins left="0.7" right="0.7" top="0.75" bottom="0.75" header="0.3" footer="0.3"/>
  <pageSetup paperSize="9" scale="3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6E128-088D-488C-8B3C-BD56E447E81F}">
  <sheetPr>
    <tabColor theme="9"/>
  </sheetPr>
  <dimension ref="A2:A50"/>
  <sheetViews>
    <sheetView topLeftCell="B21" zoomScale="160" zoomScaleNormal="160" workbookViewId="0">
      <selection activeCell="A31" sqref="A31"/>
    </sheetView>
  </sheetViews>
  <sheetFormatPr baseColWidth="10" defaultColWidth="9.1640625" defaultRowHeight="15" x14ac:dyDescent="0.2"/>
  <cols>
    <col min="1" max="1" width="125.5" style="56" customWidth="1"/>
    <col min="2" max="16384" width="9.1640625" style="56"/>
  </cols>
  <sheetData>
    <row r="2" spans="1:1" ht="20" x14ac:dyDescent="0.2">
      <c r="A2" s="81" t="s">
        <v>78</v>
      </c>
    </row>
    <row r="3" spans="1:1" x14ac:dyDescent="0.2">
      <c r="A3" s="82"/>
    </row>
    <row r="4" spans="1:1" ht="20" x14ac:dyDescent="0.2">
      <c r="A4" s="81" t="s">
        <v>79</v>
      </c>
    </row>
    <row r="5" spans="1:1" ht="16" x14ac:dyDescent="0.2">
      <c r="A5" s="83" t="s">
        <v>175</v>
      </c>
    </row>
    <row r="6" spans="1:1" x14ac:dyDescent="0.2">
      <c r="A6" s="82"/>
    </row>
    <row r="7" spans="1:1" ht="16" x14ac:dyDescent="0.2">
      <c r="A7" s="84" t="s">
        <v>80</v>
      </c>
    </row>
    <row r="8" spans="1:1" ht="16" x14ac:dyDescent="0.2">
      <c r="A8" s="83" t="s">
        <v>176</v>
      </c>
    </row>
    <row r="9" spans="1:1" ht="16" x14ac:dyDescent="0.2">
      <c r="A9" s="83" t="s">
        <v>81</v>
      </c>
    </row>
    <row r="10" spans="1:1" ht="32" x14ac:dyDescent="0.2">
      <c r="A10" s="83" t="s">
        <v>177</v>
      </c>
    </row>
    <row r="11" spans="1:1" ht="32" x14ac:dyDescent="0.2">
      <c r="A11" s="83" t="s">
        <v>82</v>
      </c>
    </row>
    <row r="12" spans="1:1" ht="16" x14ac:dyDescent="0.2">
      <c r="A12" s="83" t="s">
        <v>83</v>
      </c>
    </row>
    <row r="13" spans="1:1" x14ac:dyDescent="0.2">
      <c r="A13" s="83"/>
    </row>
    <row r="14" spans="1:1" x14ac:dyDescent="0.2">
      <c r="A14" s="83"/>
    </row>
    <row r="15" spans="1:1" ht="74.5" customHeight="1" x14ac:dyDescent="0.2">
      <c r="A15" s="127" t="s">
        <v>178</v>
      </c>
    </row>
    <row r="16" spans="1:1" x14ac:dyDescent="0.2">
      <c r="A16" s="83"/>
    </row>
    <row r="17" spans="1:1" ht="16" x14ac:dyDescent="0.2">
      <c r="A17" s="127" t="s">
        <v>179</v>
      </c>
    </row>
    <row r="18" spans="1:1" ht="16" x14ac:dyDescent="0.2">
      <c r="A18" s="84" t="s">
        <v>84</v>
      </c>
    </row>
    <row r="19" spans="1:1" ht="96" x14ac:dyDescent="0.2">
      <c r="A19" s="82" t="s">
        <v>180</v>
      </c>
    </row>
    <row r="20" spans="1:1" x14ac:dyDescent="0.2">
      <c r="A20" s="85"/>
    </row>
    <row r="21" spans="1:1" x14ac:dyDescent="0.2">
      <c r="A21" s="19" t="s">
        <v>85</v>
      </c>
    </row>
    <row r="22" spans="1:1" ht="48" x14ac:dyDescent="0.2">
      <c r="A22" s="83" t="s">
        <v>181</v>
      </c>
    </row>
    <row r="23" spans="1:1" ht="32" x14ac:dyDescent="0.2">
      <c r="A23" s="83" t="s">
        <v>182</v>
      </c>
    </row>
    <row r="24" spans="1:1" ht="48" x14ac:dyDescent="0.2">
      <c r="A24" s="86" t="s">
        <v>183</v>
      </c>
    </row>
    <row r="25" spans="1:1" ht="32" x14ac:dyDescent="0.2">
      <c r="A25" s="87" t="s">
        <v>86</v>
      </c>
    </row>
    <row r="26" spans="1:1" ht="16" x14ac:dyDescent="0.2">
      <c r="A26" s="87" t="s">
        <v>184</v>
      </c>
    </row>
    <row r="27" spans="1:1" x14ac:dyDescent="0.2">
      <c r="A27" s="82"/>
    </row>
    <row r="28" spans="1:1" ht="20" x14ac:dyDescent="0.2">
      <c r="A28" s="81" t="s">
        <v>87</v>
      </c>
    </row>
    <row r="29" spans="1:1" x14ac:dyDescent="0.2">
      <c r="A29" s="84"/>
    </row>
    <row r="30" spans="1:1" ht="16" x14ac:dyDescent="0.2">
      <c r="A30" s="84" t="s">
        <v>88</v>
      </c>
    </row>
    <row r="31" spans="1:1" ht="32" x14ac:dyDescent="0.2">
      <c r="A31" s="82" t="s">
        <v>194</v>
      </c>
    </row>
    <row r="32" spans="1:1" ht="16" x14ac:dyDescent="0.2">
      <c r="A32" s="83" t="s">
        <v>89</v>
      </c>
    </row>
    <row r="33" spans="1:1" x14ac:dyDescent="0.2">
      <c r="A33" s="82"/>
    </row>
    <row r="34" spans="1:1" ht="16" x14ac:dyDescent="0.2">
      <c r="A34" s="84" t="s">
        <v>90</v>
      </c>
    </row>
    <row r="35" spans="1:1" ht="32" x14ac:dyDescent="0.2">
      <c r="A35" s="82" t="s">
        <v>185</v>
      </c>
    </row>
    <row r="36" spans="1:1" ht="62.5" customHeight="1" x14ac:dyDescent="0.2">
      <c r="A36" s="82" t="s">
        <v>186</v>
      </c>
    </row>
    <row r="37" spans="1:1" x14ac:dyDescent="0.2">
      <c r="A37" s="82"/>
    </row>
    <row r="38" spans="1:1" ht="16" x14ac:dyDescent="0.2">
      <c r="A38" s="84" t="s">
        <v>91</v>
      </c>
    </row>
    <row r="39" spans="1:1" ht="32" x14ac:dyDescent="0.2">
      <c r="A39" s="82" t="s">
        <v>92</v>
      </c>
    </row>
    <row r="40" spans="1:1" x14ac:dyDescent="0.2">
      <c r="A40" s="82"/>
    </row>
    <row r="41" spans="1:1" ht="16" x14ac:dyDescent="0.2">
      <c r="A41" s="84" t="s">
        <v>93</v>
      </c>
    </row>
    <row r="42" spans="1:1" ht="80" x14ac:dyDescent="0.2">
      <c r="A42" s="83" t="s">
        <v>187</v>
      </c>
    </row>
    <row r="43" spans="1:1" ht="32" x14ac:dyDescent="0.2">
      <c r="A43" s="83" t="s">
        <v>188</v>
      </c>
    </row>
    <row r="44" spans="1:1" ht="30.5" customHeight="1" x14ac:dyDescent="0.2">
      <c r="A44" s="83"/>
    </row>
    <row r="45" spans="1:1" ht="20" x14ac:dyDescent="0.2">
      <c r="A45" s="81" t="s">
        <v>94</v>
      </c>
    </row>
    <row r="46" spans="1:1" x14ac:dyDescent="0.2">
      <c r="A46" s="83"/>
    </row>
    <row r="47" spans="1:1" ht="16" x14ac:dyDescent="0.2">
      <c r="A47" s="84" t="s">
        <v>95</v>
      </c>
    </row>
    <row r="48" spans="1:1" ht="48" x14ac:dyDescent="0.2">
      <c r="A48" s="83" t="s">
        <v>189</v>
      </c>
    </row>
    <row r="49" spans="1:1" x14ac:dyDescent="0.2">
      <c r="A49" s="83"/>
    </row>
    <row r="50" spans="1:1" ht="48" x14ac:dyDescent="0.2">
      <c r="A50" s="83" t="s">
        <v>96</v>
      </c>
    </row>
  </sheetData>
  <pageMargins left="0.7" right="0.7" top="0.75" bottom="0.75" header="0.3" footer="0.3"/>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BF021-42A1-4197-88EC-A7753F6F16AE}">
  <sheetPr>
    <tabColor theme="9" tint="0.39997558519241921"/>
  </sheetPr>
  <dimension ref="A1:L16"/>
  <sheetViews>
    <sheetView zoomScale="110" zoomScaleNormal="110" workbookViewId="0">
      <selection activeCell="G26" sqref="G26"/>
    </sheetView>
  </sheetViews>
  <sheetFormatPr baseColWidth="10" defaultColWidth="6.83203125" defaultRowHeight="13" x14ac:dyDescent="0.2"/>
  <cols>
    <col min="1" max="1" width="18.83203125" style="90" customWidth="1"/>
    <col min="2" max="2" width="11.1640625" style="90" bestFit="1" customWidth="1"/>
    <col min="3" max="3" width="10.5" style="90" customWidth="1"/>
    <col min="4" max="4" width="10.1640625" style="90" customWidth="1"/>
    <col min="5" max="6" width="11.1640625" style="90" customWidth="1"/>
    <col min="7" max="7" width="12" style="90" bestFit="1" customWidth="1"/>
    <col min="8" max="8" width="9.1640625" style="91" customWidth="1"/>
    <col min="9" max="9" width="10" style="91" customWidth="1"/>
    <col min="10" max="10" width="10.83203125" style="91" customWidth="1"/>
    <col min="11" max="11" width="10.5" style="92" customWidth="1"/>
    <col min="12" max="12" width="9.83203125" style="92" customWidth="1"/>
    <col min="13" max="13" width="10.1640625" style="90" bestFit="1" customWidth="1"/>
    <col min="14" max="14" width="7" style="90" bestFit="1" customWidth="1"/>
    <col min="15" max="215" width="6.83203125" style="90"/>
    <col min="216" max="216" width="24.1640625" style="90" customWidth="1"/>
    <col min="217" max="218" width="12.83203125" style="90" customWidth="1"/>
    <col min="219" max="219" width="2" style="90" customWidth="1"/>
    <col min="220" max="220" width="12.83203125" style="90" customWidth="1"/>
    <col min="221" max="221" width="14.5" style="90" customWidth="1"/>
    <col min="222" max="222" width="2" style="90" customWidth="1"/>
    <col min="223" max="223" width="16.83203125" style="90" customWidth="1"/>
    <col min="224" max="224" width="14.83203125" style="90" bestFit="1" customWidth="1"/>
    <col min="225" max="225" width="2" style="90" customWidth="1"/>
    <col min="226" max="227" width="14.5" style="90" bestFit="1" customWidth="1"/>
    <col min="228" max="228" width="10.5" style="90" bestFit="1" customWidth="1"/>
    <col min="229" max="229" width="10.1640625" style="90" bestFit="1" customWidth="1"/>
    <col min="230" max="230" width="11" style="90" bestFit="1" customWidth="1"/>
    <col min="231" max="231" width="6.5" style="90" bestFit="1" customWidth="1"/>
    <col min="232" max="232" width="10.5" style="90" bestFit="1" customWidth="1"/>
    <col min="233" max="233" width="10.1640625" style="90" bestFit="1" customWidth="1"/>
    <col min="234" max="237" width="10.5" style="90" bestFit="1" customWidth="1"/>
    <col min="238" max="238" width="10.1640625" style="90" bestFit="1" customWidth="1"/>
    <col min="239" max="239" width="11" style="90" bestFit="1" customWidth="1"/>
    <col min="240" max="471" width="6.83203125" style="90"/>
    <col min="472" max="472" width="24.1640625" style="90" customWidth="1"/>
    <col min="473" max="474" width="12.83203125" style="90" customWidth="1"/>
    <col min="475" max="475" width="2" style="90" customWidth="1"/>
    <col min="476" max="476" width="12.83203125" style="90" customWidth="1"/>
    <col min="477" max="477" width="14.5" style="90" customWidth="1"/>
    <col min="478" max="478" width="2" style="90" customWidth="1"/>
    <col min="479" max="479" width="16.83203125" style="90" customWidth="1"/>
    <col min="480" max="480" width="14.83203125" style="90" bestFit="1" customWidth="1"/>
    <col min="481" max="481" width="2" style="90" customWidth="1"/>
    <col min="482" max="483" width="14.5" style="90" bestFit="1" customWidth="1"/>
    <col min="484" max="484" width="10.5" style="90" bestFit="1" customWidth="1"/>
    <col min="485" max="485" width="10.1640625" style="90" bestFit="1" customWidth="1"/>
    <col min="486" max="486" width="11" style="90" bestFit="1" customWidth="1"/>
    <col min="487" max="487" width="6.5" style="90" bestFit="1" customWidth="1"/>
    <col min="488" max="488" width="10.5" style="90" bestFit="1" customWidth="1"/>
    <col min="489" max="489" width="10.1640625" style="90" bestFit="1" customWidth="1"/>
    <col min="490" max="493" width="10.5" style="90" bestFit="1" customWidth="1"/>
    <col min="494" max="494" width="10.1640625" style="90" bestFit="1" customWidth="1"/>
    <col min="495" max="495" width="11" style="90" bestFit="1" customWidth="1"/>
    <col min="496" max="727" width="6.83203125" style="90"/>
    <col min="728" max="728" width="24.1640625" style="90" customWidth="1"/>
    <col min="729" max="730" width="12.83203125" style="90" customWidth="1"/>
    <col min="731" max="731" width="2" style="90" customWidth="1"/>
    <col min="732" max="732" width="12.83203125" style="90" customWidth="1"/>
    <col min="733" max="733" width="14.5" style="90" customWidth="1"/>
    <col min="734" max="734" width="2" style="90" customWidth="1"/>
    <col min="735" max="735" width="16.83203125" style="90" customWidth="1"/>
    <col min="736" max="736" width="14.83203125" style="90" bestFit="1" customWidth="1"/>
    <col min="737" max="737" width="2" style="90" customWidth="1"/>
    <col min="738" max="739" width="14.5" style="90" bestFit="1" customWidth="1"/>
    <col min="740" max="740" width="10.5" style="90" bestFit="1" customWidth="1"/>
    <col min="741" max="741" width="10.1640625" style="90" bestFit="1" customWidth="1"/>
    <col min="742" max="742" width="11" style="90" bestFit="1" customWidth="1"/>
    <col min="743" max="743" width="6.5" style="90" bestFit="1" customWidth="1"/>
    <col min="744" max="744" width="10.5" style="90" bestFit="1" customWidth="1"/>
    <col min="745" max="745" width="10.1640625" style="90" bestFit="1" customWidth="1"/>
    <col min="746" max="749" width="10.5" style="90" bestFit="1" customWidth="1"/>
    <col min="750" max="750" width="10.1640625" style="90" bestFit="1" customWidth="1"/>
    <col min="751" max="751" width="11" style="90" bestFit="1" customWidth="1"/>
    <col min="752" max="983" width="6.83203125" style="90"/>
    <col min="984" max="984" width="24.1640625" style="90" customWidth="1"/>
    <col min="985" max="986" width="12.83203125" style="90" customWidth="1"/>
    <col min="987" max="987" width="2" style="90" customWidth="1"/>
    <col min="988" max="988" width="12.83203125" style="90" customWidth="1"/>
    <col min="989" max="989" width="14.5" style="90" customWidth="1"/>
    <col min="990" max="990" width="2" style="90" customWidth="1"/>
    <col min="991" max="991" width="16.83203125" style="90" customWidth="1"/>
    <col min="992" max="992" width="14.83203125" style="90" bestFit="1" customWidth="1"/>
    <col min="993" max="993" width="2" style="90" customWidth="1"/>
    <col min="994" max="995" width="14.5" style="90" bestFit="1" customWidth="1"/>
    <col min="996" max="996" width="10.5" style="90" bestFit="1" customWidth="1"/>
    <col min="997" max="997" width="10.1640625" style="90" bestFit="1" customWidth="1"/>
    <col min="998" max="998" width="11" style="90" bestFit="1" customWidth="1"/>
    <col min="999" max="999" width="6.5" style="90" bestFit="1" customWidth="1"/>
    <col min="1000" max="1000" width="10.5" style="90" bestFit="1" customWidth="1"/>
    <col min="1001" max="1001" width="10.1640625" style="90" bestFit="1" customWidth="1"/>
    <col min="1002" max="1005" width="10.5" style="90" bestFit="1" customWidth="1"/>
    <col min="1006" max="1006" width="10.1640625" style="90" bestFit="1" customWidth="1"/>
    <col min="1007" max="1007" width="11" style="90" bestFit="1" customWidth="1"/>
    <col min="1008" max="1239" width="6.83203125" style="90"/>
    <col min="1240" max="1240" width="24.1640625" style="90" customWidth="1"/>
    <col min="1241" max="1242" width="12.83203125" style="90" customWidth="1"/>
    <col min="1243" max="1243" width="2" style="90" customWidth="1"/>
    <col min="1244" max="1244" width="12.83203125" style="90" customWidth="1"/>
    <col min="1245" max="1245" width="14.5" style="90" customWidth="1"/>
    <col min="1246" max="1246" width="2" style="90" customWidth="1"/>
    <col min="1247" max="1247" width="16.83203125" style="90" customWidth="1"/>
    <col min="1248" max="1248" width="14.83203125" style="90" bestFit="1" customWidth="1"/>
    <col min="1249" max="1249" width="2" style="90" customWidth="1"/>
    <col min="1250" max="1251" width="14.5" style="90" bestFit="1" customWidth="1"/>
    <col min="1252" max="1252" width="10.5" style="90" bestFit="1" customWidth="1"/>
    <col min="1253" max="1253" width="10.1640625" style="90" bestFit="1" customWidth="1"/>
    <col min="1254" max="1254" width="11" style="90" bestFit="1" customWidth="1"/>
    <col min="1255" max="1255" width="6.5" style="90" bestFit="1" customWidth="1"/>
    <col min="1256" max="1256" width="10.5" style="90" bestFit="1" customWidth="1"/>
    <col min="1257" max="1257" width="10.1640625" style="90" bestFit="1" customWidth="1"/>
    <col min="1258" max="1261" width="10.5" style="90" bestFit="1" customWidth="1"/>
    <col min="1262" max="1262" width="10.1640625" style="90" bestFit="1" customWidth="1"/>
    <col min="1263" max="1263" width="11" style="90" bestFit="1" customWidth="1"/>
    <col min="1264" max="1495" width="6.83203125" style="90"/>
    <col min="1496" max="1496" width="24.1640625" style="90" customWidth="1"/>
    <col min="1497" max="1498" width="12.83203125" style="90" customWidth="1"/>
    <col min="1499" max="1499" width="2" style="90" customWidth="1"/>
    <col min="1500" max="1500" width="12.83203125" style="90" customWidth="1"/>
    <col min="1501" max="1501" width="14.5" style="90" customWidth="1"/>
    <col min="1502" max="1502" width="2" style="90" customWidth="1"/>
    <col min="1503" max="1503" width="16.83203125" style="90" customWidth="1"/>
    <col min="1504" max="1504" width="14.83203125" style="90" bestFit="1" customWidth="1"/>
    <col min="1505" max="1505" width="2" style="90" customWidth="1"/>
    <col min="1506" max="1507" width="14.5" style="90" bestFit="1" customWidth="1"/>
    <col min="1508" max="1508" width="10.5" style="90" bestFit="1" customWidth="1"/>
    <col min="1509" max="1509" width="10.1640625" style="90" bestFit="1" customWidth="1"/>
    <col min="1510" max="1510" width="11" style="90" bestFit="1" customWidth="1"/>
    <col min="1511" max="1511" width="6.5" style="90" bestFit="1" customWidth="1"/>
    <col min="1512" max="1512" width="10.5" style="90" bestFit="1" customWidth="1"/>
    <col min="1513" max="1513" width="10.1640625" style="90" bestFit="1" customWidth="1"/>
    <col min="1514" max="1517" width="10.5" style="90" bestFit="1" customWidth="1"/>
    <col min="1518" max="1518" width="10.1640625" style="90" bestFit="1" customWidth="1"/>
    <col min="1519" max="1519" width="11" style="90" bestFit="1" customWidth="1"/>
    <col min="1520" max="1751" width="6.83203125" style="90"/>
    <col min="1752" max="1752" width="24.1640625" style="90" customWidth="1"/>
    <col min="1753" max="1754" width="12.83203125" style="90" customWidth="1"/>
    <col min="1755" max="1755" width="2" style="90" customWidth="1"/>
    <col min="1756" max="1756" width="12.83203125" style="90" customWidth="1"/>
    <col min="1757" max="1757" width="14.5" style="90" customWidth="1"/>
    <col min="1758" max="1758" width="2" style="90" customWidth="1"/>
    <col min="1759" max="1759" width="16.83203125" style="90" customWidth="1"/>
    <col min="1760" max="1760" width="14.83203125" style="90" bestFit="1" customWidth="1"/>
    <col min="1761" max="1761" width="2" style="90" customWidth="1"/>
    <col min="1762" max="1763" width="14.5" style="90" bestFit="1" customWidth="1"/>
    <col min="1764" max="1764" width="10.5" style="90" bestFit="1" customWidth="1"/>
    <col min="1765" max="1765" width="10.1640625" style="90" bestFit="1" customWidth="1"/>
    <col min="1766" max="1766" width="11" style="90" bestFit="1" customWidth="1"/>
    <col min="1767" max="1767" width="6.5" style="90" bestFit="1" customWidth="1"/>
    <col min="1768" max="1768" width="10.5" style="90" bestFit="1" customWidth="1"/>
    <col min="1769" max="1769" width="10.1640625" style="90" bestFit="1" customWidth="1"/>
    <col min="1770" max="1773" width="10.5" style="90" bestFit="1" customWidth="1"/>
    <col min="1774" max="1774" width="10.1640625" style="90" bestFit="1" customWidth="1"/>
    <col min="1775" max="1775" width="11" style="90" bestFit="1" customWidth="1"/>
    <col min="1776" max="2007" width="6.83203125" style="90"/>
    <col min="2008" max="2008" width="24.1640625" style="90" customWidth="1"/>
    <col min="2009" max="2010" width="12.83203125" style="90" customWidth="1"/>
    <col min="2011" max="2011" width="2" style="90" customWidth="1"/>
    <col min="2012" max="2012" width="12.83203125" style="90" customWidth="1"/>
    <col min="2013" max="2013" width="14.5" style="90" customWidth="1"/>
    <col min="2014" max="2014" width="2" style="90" customWidth="1"/>
    <col min="2015" max="2015" width="16.83203125" style="90" customWidth="1"/>
    <col min="2016" max="2016" width="14.83203125" style="90" bestFit="1" customWidth="1"/>
    <col min="2017" max="2017" width="2" style="90" customWidth="1"/>
    <col min="2018" max="2019" width="14.5" style="90" bestFit="1" customWidth="1"/>
    <col min="2020" max="2020" width="10.5" style="90" bestFit="1" customWidth="1"/>
    <col min="2021" max="2021" width="10.1640625" style="90" bestFit="1" customWidth="1"/>
    <col min="2022" max="2022" width="11" style="90" bestFit="1" customWidth="1"/>
    <col min="2023" max="2023" width="6.5" style="90" bestFit="1" customWidth="1"/>
    <col min="2024" max="2024" width="10.5" style="90" bestFit="1" customWidth="1"/>
    <col min="2025" max="2025" width="10.1640625" style="90" bestFit="1" customWidth="1"/>
    <col min="2026" max="2029" width="10.5" style="90" bestFit="1" customWidth="1"/>
    <col min="2030" max="2030" width="10.1640625" style="90" bestFit="1" customWidth="1"/>
    <col min="2031" max="2031" width="11" style="90" bestFit="1" customWidth="1"/>
    <col min="2032" max="2263" width="6.83203125" style="90"/>
    <col min="2264" max="2264" width="24.1640625" style="90" customWidth="1"/>
    <col min="2265" max="2266" width="12.83203125" style="90" customWidth="1"/>
    <col min="2267" max="2267" width="2" style="90" customWidth="1"/>
    <col min="2268" max="2268" width="12.83203125" style="90" customWidth="1"/>
    <col min="2269" max="2269" width="14.5" style="90" customWidth="1"/>
    <col min="2270" max="2270" width="2" style="90" customWidth="1"/>
    <col min="2271" max="2271" width="16.83203125" style="90" customWidth="1"/>
    <col min="2272" max="2272" width="14.83203125" style="90" bestFit="1" customWidth="1"/>
    <col min="2273" max="2273" width="2" style="90" customWidth="1"/>
    <col min="2274" max="2275" width="14.5" style="90" bestFit="1" customWidth="1"/>
    <col min="2276" max="2276" width="10.5" style="90" bestFit="1" customWidth="1"/>
    <col min="2277" max="2277" width="10.1640625" style="90" bestFit="1" customWidth="1"/>
    <col min="2278" max="2278" width="11" style="90" bestFit="1" customWidth="1"/>
    <col min="2279" max="2279" width="6.5" style="90" bestFit="1" customWidth="1"/>
    <col min="2280" max="2280" width="10.5" style="90" bestFit="1" customWidth="1"/>
    <col min="2281" max="2281" width="10.1640625" style="90" bestFit="1" customWidth="1"/>
    <col min="2282" max="2285" width="10.5" style="90" bestFit="1" customWidth="1"/>
    <col min="2286" max="2286" width="10.1640625" style="90" bestFit="1" customWidth="1"/>
    <col min="2287" max="2287" width="11" style="90" bestFit="1" customWidth="1"/>
    <col min="2288" max="2519" width="6.83203125" style="90"/>
    <col min="2520" max="2520" width="24.1640625" style="90" customWidth="1"/>
    <col min="2521" max="2522" width="12.83203125" style="90" customWidth="1"/>
    <col min="2523" max="2523" width="2" style="90" customWidth="1"/>
    <col min="2524" max="2524" width="12.83203125" style="90" customWidth="1"/>
    <col min="2525" max="2525" width="14.5" style="90" customWidth="1"/>
    <col min="2526" max="2526" width="2" style="90" customWidth="1"/>
    <col min="2527" max="2527" width="16.83203125" style="90" customWidth="1"/>
    <col min="2528" max="2528" width="14.83203125" style="90" bestFit="1" customWidth="1"/>
    <col min="2529" max="2529" width="2" style="90" customWidth="1"/>
    <col min="2530" max="2531" width="14.5" style="90" bestFit="1" customWidth="1"/>
    <col min="2532" max="2532" width="10.5" style="90" bestFit="1" customWidth="1"/>
    <col min="2533" max="2533" width="10.1640625" style="90" bestFit="1" customWidth="1"/>
    <col min="2534" max="2534" width="11" style="90" bestFit="1" customWidth="1"/>
    <col min="2535" max="2535" width="6.5" style="90" bestFit="1" customWidth="1"/>
    <col min="2536" max="2536" width="10.5" style="90" bestFit="1" customWidth="1"/>
    <col min="2537" max="2537" width="10.1640625" style="90" bestFit="1" customWidth="1"/>
    <col min="2538" max="2541" width="10.5" style="90" bestFit="1" customWidth="1"/>
    <col min="2542" max="2542" width="10.1640625" style="90" bestFit="1" customWidth="1"/>
    <col min="2543" max="2543" width="11" style="90" bestFit="1" customWidth="1"/>
    <col min="2544" max="2775" width="6.83203125" style="90"/>
    <col min="2776" max="2776" width="24.1640625" style="90" customWidth="1"/>
    <col min="2777" max="2778" width="12.83203125" style="90" customWidth="1"/>
    <col min="2779" max="2779" width="2" style="90" customWidth="1"/>
    <col min="2780" max="2780" width="12.83203125" style="90" customWidth="1"/>
    <col min="2781" max="2781" width="14.5" style="90" customWidth="1"/>
    <col min="2782" max="2782" width="2" style="90" customWidth="1"/>
    <col min="2783" max="2783" width="16.83203125" style="90" customWidth="1"/>
    <col min="2784" max="2784" width="14.83203125" style="90" bestFit="1" customWidth="1"/>
    <col min="2785" max="2785" width="2" style="90" customWidth="1"/>
    <col min="2786" max="2787" width="14.5" style="90" bestFit="1" customWidth="1"/>
    <col min="2788" max="2788" width="10.5" style="90" bestFit="1" customWidth="1"/>
    <col min="2789" max="2789" width="10.1640625" style="90" bestFit="1" customWidth="1"/>
    <col min="2790" max="2790" width="11" style="90" bestFit="1" customWidth="1"/>
    <col min="2791" max="2791" width="6.5" style="90" bestFit="1" customWidth="1"/>
    <col min="2792" max="2792" width="10.5" style="90" bestFit="1" customWidth="1"/>
    <col min="2793" max="2793" width="10.1640625" style="90" bestFit="1" customWidth="1"/>
    <col min="2794" max="2797" width="10.5" style="90" bestFit="1" customWidth="1"/>
    <col min="2798" max="2798" width="10.1640625" style="90" bestFit="1" customWidth="1"/>
    <col min="2799" max="2799" width="11" style="90" bestFit="1" customWidth="1"/>
    <col min="2800" max="3031" width="6.83203125" style="90"/>
    <col min="3032" max="3032" width="24.1640625" style="90" customWidth="1"/>
    <col min="3033" max="3034" width="12.83203125" style="90" customWidth="1"/>
    <col min="3035" max="3035" width="2" style="90" customWidth="1"/>
    <col min="3036" max="3036" width="12.83203125" style="90" customWidth="1"/>
    <col min="3037" max="3037" width="14.5" style="90" customWidth="1"/>
    <col min="3038" max="3038" width="2" style="90" customWidth="1"/>
    <col min="3039" max="3039" width="16.83203125" style="90" customWidth="1"/>
    <col min="3040" max="3040" width="14.83203125" style="90" bestFit="1" customWidth="1"/>
    <col min="3041" max="3041" width="2" style="90" customWidth="1"/>
    <col min="3042" max="3043" width="14.5" style="90" bestFit="1" customWidth="1"/>
    <col min="3044" max="3044" width="10.5" style="90" bestFit="1" customWidth="1"/>
    <col min="3045" max="3045" width="10.1640625" style="90" bestFit="1" customWidth="1"/>
    <col min="3046" max="3046" width="11" style="90" bestFit="1" customWidth="1"/>
    <col min="3047" max="3047" width="6.5" style="90" bestFit="1" customWidth="1"/>
    <col min="3048" max="3048" width="10.5" style="90" bestFit="1" customWidth="1"/>
    <col min="3049" max="3049" width="10.1640625" style="90" bestFit="1" customWidth="1"/>
    <col min="3050" max="3053" width="10.5" style="90" bestFit="1" customWidth="1"/>
    <col min="3054" max="3054" width="10.1640625" style="90" bestFit="1" customWidth="1"/>
    <col min="3055" max="3055" width="11" style="90" bestFit="1" customWidth="1"/>
    <col min="3056" max="3287" width="6.83203125" style="90"/>
    <col min="3288" max="3288" width="24.1640625" style="90" customWidth="1"/>
    <col min="3289" max="3290" width="12.83203125" style="90" customWidth="1"/>
    <col min="3291" max="3291" width="2" style="90" customWidth="1"/>
    <col min="3292" max="3292" width="12.83203125" style="90" customWidth="1"/>
    <col min="3293" max="3293" width="14.5" style="90" customWidth="1"/>
    <col min="3294" max="3294" width="2" style="90" customWidth="1"/>
    <col min="3295" max="3295" width="16.83203125" style="90" customWidth="1"/>
    <col min="3296" max="3296" width="14.83203125" style="90" bestFit="1" customWidth="1"/>
    <col min="3297" max="3297" width="2" style="90" customWidth="1"/>
    <col min="3298" max="3299" width="14.5" style="90" bestFit="1" customWidth="1"/>
    <col min="3300" max="3300" width="10.5" style="90" bestFit="1" customWidth="1"/>
    <col min="3301" max="3301" width="10.1640625" style="90" bestFit="1" customWidth="1"/>
    <col min="3302" max="3302" width="11" style="90" bestFit="1" customWidth="1"/>
    <col min="3303" max="3303" width="6.5" style="90" bestFit="1" customWidth="1"/>
    <col min="3304" max="3304" width="10.5" style="90" bestFit="1" customWidth="1"/>
    <col min="3305" max="3305" width="10.1640625" style="90" bestFit="1" customWidth="1"/>
    <col min="3306" max="3309" width="10.5" style="90" bestFit="1" customWidth="1"/>
    <col min="3310" max="3310" width="10.1640625" style="90" bestFit="1" customWidth="1"/>
    <col min="3311" max="3311" width="11" style="90" bestFit="1" customWidth="1"/>
    <col min="3312" max="3543" width="6.83203125" style="90"/>
    <col min="3544" max="3544" width="24.1640625" style="90" customWidth="1"/>
    <col min="3545" max="3546" width="12.83203125" style="90" customWidth="1"/>
    <col min="3547" max="3547" width="2" style="90" customWidth="1"/>
    <col min="3548" max="3548" width="12.83203125" style="90" customWidth="1"/>
    <col min="3549" max="3549" width="14.5" style="90" customWidth="1"/>
    <col min="3550" max="3550" width="2" style="90" customWidth="1"/>
    <col min="3551" max="3551" width="16.83203125" style="90" customWidth="1"/>
    <col min="3552" max="3552" width="14.83203125" style="90" bestFit="1" customWidth="1"/>
    <col min="3553" max="3553" width="2" style="90" customWidth="1"/>
    <col min="3554" max="3555" width="14.5" style="90" bestFit="1" customWidth="1"/>
    <col min="3556" max="3556" width="10.5" style="90" bestFit="1" customWidth="1"/>
    <col min="3557" max="3557" width="10.1640625" style="90" bestFit="1" customWidth="1"/>
    <col min="3558" max="3558" width="11" style="90" bestFit="1" customWidth="1"/>
    <col min="3559" max="3559" width="6.5" style="90" bestFit="1" customWidth="1"/>
    <col min="3560" max="3560" width="10.5" style="90" bestFit="1" customWidth="1"/>
    <col min="3561" max="3561" width="10.1640625" style="90" bestFit="1" customWidth="1"/>
    <col min="3562" max="3565" width="10.5" style="90" bestFit="1" customWidth="1"/>
    <col min="3566" max="3566" width="10.1640625" style="90" bestFit="1" customWidth="1"/>
    <col min="3567" max="3567" width="11" style="90" bestFit="1" customWidth="1"/>
    <col min="3568" max="3799" width="6.83203125" style="90"/>
    <col min="3800" max="3800" width="24.1640625" style="90" customWidth="1"/>
    <col min="3801" max="3802" width="12.83203125" style="90" customWidth="1"/>
    <col min="3803" max="3803" width="2" style="90" customWidth="1"/>
    <col min="3804" max="3804" width="12.83203125" style="90" customWidth="1"/>
    <col min="3805" max="3805" width="14.5" style="90" customWidth="1"/>
    <col min="3806" max="3806" width="2" style="90" customWidth="1"/>
    <col min="3807" max="3807" width="16.83203125" style="90" customWidth="1"/>
    <col min="3808" max="3808" width="14.83203125" style="90" bestFit="1" customWidth="1"/>
    <col min="3809" max="3809" width="2" style="90" customWidth="1"/>
    <col min="3810" max="3811" width="14.5" style="90" bestFit="1" customWidth="1"/>
    <col min="3812" max="3812" width="10.5" style="90" bestFit="1" customWidth="1"/>
    <col min="3813" max="3813" width="10.1640625" style="90" bestFit="1" customWidth="1"/>
    <col min="3814" max="3814" width="11" style="90" bestFit="1" customWidth="1"/>
    <col min="3815" max="3815" width="6.5" style="90" bestFit="1" customWidth="1"/>
    <col min="3816" max="3816" width="10.5" style="90" bestFit="1" customWidth="1"/>
    <col min="3817" max="3817" width="10.1640625" style="90" bestFit="1" customWidth="1"/>
    <col min="3818" max="3821" width="10.5" style="90" bestFit="1" customWidth="1"/>
    <col min="3822" max="3822" width="10.1640625" style="90" bestFit="1" customWidth="1"/>
    <col min="3823" max="3823" width="11" style="90" bestFit="1" customWidth="1"/>
    <col min="3824" max="4055" width="6.83203125" style="90"/>
    <col min="4056" max="4056" width="24.1640625" style="90" customWidth="1"/>
    <col min="4057" max="4058" width="12.83203125" style="90" customWidth="1"/>
    <col min="4059" max="4059" width="2" style="90" customWidth="1"/>
    <col min="4060" max="4060" width="12.83203125" style="90" customWidth="1"/>
    <col min="4061" max="4061" width="14.5" style="90" customWidth="1"/>
    <col min="4062" max="4062" width="2" style="90" customWidth="1"/>
    <col min="4063" max="4063" width="16.83203125" style="90" customWidth="1"/>
    <col min="4064" max="4064" width="14.83203125" style="90" bestFit="1" customWidth="1"/>
    <col min="4065" max="4065" width="2" style="90" customWidth="1"/>
    <col min="4066" max="4067" width="14.5" style="90" bestFit="1" customWidth="1"/>
    <col min="4068" max="4068" width="10.5" style="90" bestFit="1" customWidth="1"/>
    <col min="4069" max="4069" width="10.1640625" style="90" bestFit="1" customWidth="1"/>
    <col min="4070" max="4070" width="11" style="90" bestFit="1" customWidth="1"/>
    <col min="4071" max="4071" width="6.5" style="90" bestFit="1" customWidth="1"/>
    <col min="4072" max="4072" width="10.5" style="90" bestFit="1" customWidth="1"/>
    <col min="4073" max="4073" width="10.1640625" style="90" bestFit="1" customWidth="1"/>
    <col min="4074" max="4077" width="10.5" style="90" bestFit="1" customWidth="1"/>
    <col min="4078" max="4078" width="10.1640625" style="90" bestFit="1" customWidth="1"/>
    <col min="4079" max="4079" width="11" style="90" bestFit="1" customWidth="1"/>
    <col min="4080" max="4311" width="6.83203125" style="90"/>
    <col min="4312" max="4312" width="24.1640625" style="90" customWidth="1"/>
    <col min="4313" max="4314" width="12.83203125" style="90" customWidth="1"/>
    <col min="4315" max="4315" width="2" style="90" customWidth="1"/>
    <col min="4316" max="4316" width="12.83203125" style="90" customWidth="1"/>
    <col min="4317" max="4317" width="14.5" style="90" customWidth="1"/>
    <col min="4318" max="4318" width="2" style="90" customWidth="1"/>
    <col min="4319" max="4319" width="16.83203125" style="90" customWidth="1"/>
    <col min="4320" max="4320" width="14.83203125" style="90" bestFit="1" customWidth="1"/>
    <col min="4321" max="4321" width="2" style="90" customWidth="1"/>
    <col min="4322" max="4323" width="14.5" style="90" bestFit="1" customWidth="1"/>
    <col min="4324" max="4324" width="10.5" style="90" bestFit="1" customWidth="1"/>
    <col min="4325" max="4325" width="10.1640625" style="90" bestFit="1" customWidth="1"/>
    <col min="4326" max="4326" width="11" style="90" bestFit="1" customWidth="1"/>
    <col min="4327" max="4327" width="6.5" style="90" bestFit="1" customWidth="1"/>
    <col min="4328" max="4328" width="10.5" style="90" bestFit="1" customWidth="1"/>
    <col min="4329" max="4329" width="10.1640625" style="90" bestFit="1" customWidth="1"/>
    <col min="4330" max="4333" width="10.5" style="90" bestFit="1" customWidth="1"/>
    <col min="4334" max="4334" width="10.1640625" style="90" bestFit="1" customWidth="1"/>
    <col min="4335" max="4335" width="11" style="90" bestFit="1" customWidth="1"/>
    <col min="4336" max="4567" width="6.83203125" style="90"/>
    <col min="4568" max="4568" width="24.1640625" style="90" customWidth="1"/>
    <col min="4569" max="4570" width="12.83203125" style="90" customWidth="1"/>
    <col min="4571" max="4571" width="2" style="90" customWidth="1"/>
    <col min="4572" max="4572" width="12.83203125" style="90" customWidth="1"/>
    <col min="4573" max="4573" width="14.5" style="90" customWidth="1"/>
    <col min="4574" max="4574" width="2" style="90" customWidth="1"/>
    <col min="4575" max="4575" width="16.83203125" style="90" customWidth="1"/>
    <col min="4576" max="4576" width="14.83203125" style="90" bestFit="1" customWidth="1"/>
    <col min="4577" max="4577" width="2" style="90" customWidth="1"/>
    <col min="4578" max="4579" width="14.5" style="90" bestFit="1" customWidth="1"/>
    <col min="4580" max="4580" width="10.5" style="90" bestFit="1" customWidth="1"/>
    <col min="4581" max="4581" width="10.1640625" style="90" bestFit="1" customWidth="1"/>
    <col min="4582" max="4582" width="11" style="90" bestFit="1" customWidth="1"/>
    <col min="4583" max="4583" width="6.5" style="90" bestFit="1" customWidth="1"/>
    <col min="4584" max="4584" width="10.5" style="90" bestFit="1" customWidth="1"/>
    <col min="4585" max="4585" width="10.1640625" style="90" bestFit="1" customWidth="1"/>
    <col min="4586" max="4589" width="10.5" style="90" bestFit="1" customWidth="1"/>
    <col min="4590" max="4590" width="10.1640625" style="90" bestFit="1" customWidth="1"/>
    <col min="4591" max="4591" width="11" style="90" bestFit="1" customWidth="1"/>
    <col min="4592" max="4823" width="6.83203125" style="90"/>
    <col min="4824" max="4824" width="24.1640625" style="90" customWidth="1"/>
    <col min="4825" max="4826" width="12.83203125" style="90" customWidth="1"/>
    <col min="4827" max="4827" width="2" style="90" customWidth="1"/>
    <col min="4828" max="4828" width="12.83203125" style="90" customWidth="1"/>
    <col min="4829" max="4829" width="14.5" style="90" customWidth="1"/>
    <col min="4830" max="4830" width="2" style="90" customWidth="1"/>
    <col min="4831" max="4831" width="16.83203125" style="90" customWidth="1"/>
    <col min="4832" max="4832" width="14.83203125" style="90" bestFit="1" customWidth="1"/>
    <col min="4833" max="4833" width="2" style="90" customWidth="1"/>
    <col min="4834" max="4835" width="14.5" style="90" bestFit="1" customWidth="1"/>
    <col min="4836" max="4836" width="10.5" style="90" bestFit="1" customWidth="1"/>
    <col min="4837" max="4837" width="10.1640625" style="90" bestFit="1" customWidth="1"/>
    <col min="4838" max="4838" width="11" style="90" bestFit="1" customWidth="1"/>
    <col min="4839" max="4839" width="6.5" style="90" bestFit="1" customWidth="1"/>
    <col min="4840" max="4840" width="10.5" style="90" bestFit="1" customWidth="1"/>
    <col min="4841" max="4841" width="10.1640625" style="90" bestFit="1" customWidth="1"/>
    <col min="4842" max="4845" width="10.5" style="90" bestFit="1" customWidth="1"/>
    <col min="4846" max="4846" width="10.1640625" style="90" bestFit="1" customWidth="1"/>
    <col min="4847" max="4847" width="11" style="90" bestFit="1" customWidth="1"/>
    <col min="4848" max="5079" width="6.83203125" style="90"/>
    <col min="5080" max="5080" width="24.1640625" style="90" customWidth="1"/>
    <col min="5081" max="5082" width="12.83203125" style="90" customWidth="1"/>
    <col min="5083" max="5083" width="2" style="90" customWidth="1"/>
    <col min="5084" max="5084" width="12.83203125" style="90" customWidth="1"/>
    <col min="5085" max="5085" width="14.5" style="90" customWidth="1"/>
    <col min="5086" max="5086" width="2" style="90" customWidth="1"/>
    <col min="5087" max="5087" width="16.83203125" style="90" customWidth="1"/>
    <col min="5088" max="5088" width="14.83203125" style="90" bestFit="1" customWidth="1"/>
    <col min="5089" max="5089" width="2" style="90" customWidth="1"/>
    <col min="5090" max="5091" width="14.5" style="90" bestFit="1" customWidth="1"/>
    <col min="5092" max="5092" width="10.5" style="90" bestFit="1" customWidth="1"/>
    <col min="5093" max="5093" width="10.1640625" style="90" bestFit="1" customWidth="1"/>
    <col min="5094" max="5094" width="11" style="90" bestFit="1" customWidth="1"/>
    <col min="5095" max="5095" width="6.5" style="90" bestFit="1" customWidth="1"/>
    <col min="5096" max="5096" width="10.5" style="90" bestFit="1" customWidth="1"/>
    <col min="5097" max="5097" width="10.1640625" style="90" bestFit="1" customWidth="1"/>
    <col min="5098" max="5101" width="10.5" style="90" bestFit="1" customWidth="1"/>
    <col min="5102" max="5102" width="10.1640625" style="90" bestFit="1" customWidth="1"/>
    <col min="5103" max="5103" width="11" style="90" bestFit="1" customWidth="1"/>
    <col min="5104" max="5335" width="6.83203125" style="90"/>
    <col min="5336" max="5336" width="24.1640625" style="90" customWidth="1"/>
    <col min="5337" max="5338" width="12.83203125" style="90" customWidth="1"/>
    <col min="5339" max="5339" width="2" style="90" customWidth="1"/>
    <col min="5340" max="5340" width="12.83203125" style="90" customWidth="1"/>
    <col min="5341" max="5341" width="14.5" style="90" customWidth="1"/>
    <col min="5342" max="5342" width="2" style="90" customWidth="1"/>
    <col min="5343" max="5343" width="16.83203125" style="90" customWidth="1"/>
    <col min="5344" max="5344" width="14.83203125" style="90" bestFit="1" customWidth="1"/>
    <col min="5345" max="5345" width="2" style="90" customWidth="1"/>
    <col min="5346" max="5347" width="14.5" style="90" bestFit="1" customWidth="1"/>
    <col min="5348" max="5348" width="10.5" style="90" bestFit="1" customWidth="1"/>
    <col min="5349" max="5349" width="10.1640625" style="90" bestFit="1" customWidth="1"/>
    <col min="5350" max="5350" width="11" style="90" bestFit="1" customWidth="1"/>
    <col min="5351" max="5351" width="6.5" style="90" bestFit="1" customWidth="1"/>
    <col min="5352" max="5352" width="10.5" style="90" bestFit="1" customWidth="1"/>
    <col min="5353" max="5353" width="10.1640625" style="90" bestFit="1" customWidth="1"/>
    <col min="5354" max="5357" width="10.5" style="90" bestFit="1" customWidth="1"/>
    <col min="5358" max="5358" width="10.1640625" style="90" bestFit="1" customWidth="1"/>
    <col min="5359" max="5359" width="11" style="90" bestFit="1" customWidth="1"/>
    <col min="5360" max="5591" width="6.83203125" style="90"/>
    <col min="5592" max="5592" width="24.1640625" style="90" customWidth="1"/>
    <col min="5593" max="5594" width="12.83203125" style="90" customWidth="1"/>
    <col min="5595" max="5595" width="2" style="90" customWidth="1"/>
    <col min="5596" max="5596" width="12.83203125" style="90" customWidth="1"/>
    <col min="5597" max="5597" width="14.5" style="90" customWidth="1"/>
    <col min="5598" max="5598" width="2" style="90" customWidth="1"/>
    <col min="5599" max="5599" width="16.83203125" style="90" customWidth="1"/>
    <col min="5600" max="5600" width="14.83203125" style="90" bestFit="1" customWidth="1"/>
    <col min="5601" max="5601" width="2" style="90" customWidth="1"/>
    <col min="5602" max="5603" width="14.5" style="90" bestFit="1" customWidth="1"/>
    <col min="5604" max="5604" width="10.5" style="90" bestFit="1" customWidth="1"/>
    <col min="5605" max="5605" width="10.1640625" style="90" bestFit="1" customWidth="1"/>
    <col min="5606" max="5606" width="11" style="90" bestFit="1" customWidth="1"/>
    <col min="5607" max="5607" width="6.5" style="90" bestFit="1" customWidth="1"/>
    <col min="5608" max="5608" width="10.5" style="90" bestFit="1" customWidth="1"/>
    <col min="5609" max="5609" width="10.1640625" style="90" bestFit="1" customWidth="1"/>
    <col min="5610" max="5613" width="10.5" style="90" bestFit="1" customWidth="1"/>
    <col min="5614" max="5614" width="10.1640625" style="90" bestFit="1" customWidth="1"/>
    <col min="5615" max="5615" width="11" style="90" bestFit="1" customWidth="1"/>
    <col min="5616" max="5847" width="6.83203125" style="90"/>
    <col min="5848" max="5848" width="24.1640625" style="90" customWidth="1"/>
    <col min="5849" max="5850" width="12.83203125" style="90" customWidth="1"/>
    <col min="5851" max="5851" width="2" style="90" customWidth="1"/>
    <col min="5852" max="5852" width="12.83203125" style="90" customWidth="1"/>
    <col min="5853" max="5853" width="14.5" style="90" customWidth="1"/>
    <col min="5854" max="5854" width="2" style="90" customWidth="1"/>
    <col min="5855" max="5855" width="16.83203125" style="90" customWidth="1"/>
    <col min="5856" max="5856" width="14.83203125" style="90" bestFit="1" customWidth="1"/>
    <col min="5857" max="5857" width="2" style="90" customWidth="1"/>
    <col min="5858" max="5859" width="14.5" style="90" bestFit="1" customWidth="1"/>
    <col min="5860" max="5860" width="10.5" style="90" bestFit="1" customWidth="1"/>
    <col min="5861" max="5861" width="10.1640625" style="90" bestFit="1" customWidth="1"/>
    <col min="5862" max="5862" width="11" style="90" bestFit="1" customWidth="1"/>
    <col min="5863" max="5863" width="6.5" style="90" bestFit="1" customWidth="1"/>
    <col min="5864" max="5864" width="10.5" style="90" bestFit="1" customWidth="1"/>
    <col min="5865" max="5865" width="10.1640625" style="90" bestFit="1" customWidth="1"/>
    <col min="5866" max="5869" width="10.5" style="90" bestFit="1" customWidth="1"/>
    <col min="5870" max="5870" width="10.1640625" style="90" bestFit="1" customWidth="1"/>
    <col min="5871" max="5871" width="11" style="90" bestFit="1" customWidth="1"/>
    <col min="5872" max="6103" width="6.83203125" style="90"/>
    <col min="6104" max="6104" width="24.1640625" style="90" customWidth="1"/>
    <col min="6105" max="6106" width="12.83203125" style="90" customWidth="1"/>
    <col min="6107" max="6107" width="2" style="90" customWidth="1"/>
    <col min="6108" max="6108" width="12.83203125" style="90" customWidth="1"/>
    <col min="6109" max="6109" width="14.5" style="90" customWidth="1"/>
    <col min="6110" max="6110" width="2" style="90" customWidth="1"/>
    <col min="6111" max="6111" width="16.83203125" style="90" customWidth="1"/>
    <col min="6112" max="6112" width="14.83203125" style="90" bestFit="1" customWidth="1"/>
    <col min="6113" max="6113" width="2" style="90" customWidth="1"/>
    <col min="6114" max="6115" width="14.5" style="90" bestFit="1" customWidth="1"/>
    <col min="6116" max="6116" width="10.5" style="90" bestFit="1" customWidth="1"/>
    <col min="6117" max="6117" width="10.1640625" style="90" bestFit="1" customWidth="1"/>
    <col min="6118" max="6118" width="11" style="90" bestFit="1" customWidth="1"/>
    <col min="6119" max="6119" width="6.5" style="90" bestFit="1" customWidth="1"/>
    <col min="6120" max="6120" width="10.5" style="90" bestFit="1" customWidth="1"/>
    <col min="6121" max="6121" width="10.1640625" style="90" bestFit="1" customWidth="1"/>
    <col min="6122" max="6125" width="10.5" style="90" bestFit="1" customWidth="1"/>
    <col min="6126" max="6126" width="10.1640625" style="90" bestFit="1" customWidth="1"/>
    <col min="6127" max="6127" width="11" style="90" bestFit="1" customWidth="1"/>
    <col min="6128" max="6359" width="6.83203125" style="90"/>
    <col min="6360" max="6360" width="24.1640625" style="90" customWidth="1"/>
    <col min="6361" max="6362" width="12.83203125" style="90" customWidth="1"/>
    <col min="6363" max="6363" width="2" style="90" customWidth="1"/>
    <col min="6364" max="6364" width="12.83203125" style="90" customWidth="1"/>
    <col min="6365" max="6365" width="14.5" style="90" customWidth="1"/>
    <col min="6366" max="6366" width="2" style="90" customWidth="1"/>
    <col min="6367" max="6367" width="16.83203125" style="90" customWidth="1"/>
    <col min="6368" max="6368" width="14.83203125" style="90" bestFit="1" customWidth="1"/>
    <col min="6369" max="6369" width="2" style="90" customWidth="1"/>
    <col min="6370" max="6371" width="14.5" style="90" bestFit="1" customWidth="1"/>
    <col min="6372" max="6372" width="10.5" style="90" bestFit="1" customWidth="1"/>
    <col min="6373" max="6373" width="10.1640625" style="90" bestFit="1" customWidth="1"/>
    <col min="6374" max="6374" width="11" style="90" bestFit="1" customWidth="1"/>
    <col min="6375" max="6375" width="6.5" style="90" bestFit="1" customWidth="1"/>
    <col min="6376" max="6376" width="10.5" style="90" bestFit="1" customWidth="1"/>
    <col min="6377" max="6377" width="10.1640625" style="90" bestFit="1" customWidth="1"/>
    <col min="6378" max="6381" width="10.5" style="90" bestFit="1" customWidth="1"/>
    <col min="6382" max="6382" width="10.1640625" style="90" bestFit="1" customWidth="1"/>
    <col min="6383" max="6383" width="11" style="90" bestFit="1" customWidth="1"/>
    <col min="6384" max="6615" width="6.83203125" style="90"/>
    <col min="6616" max="6616" width="24.1640625" style="90" customWidth="1"/>
    <col min="6617" max="6618" width="12.83203125" style="90" customWidth="1"/>
    <col min="6619" max="6619" width="2" style="90" customWidth="1"/>
    <col min="6620" max="6620" width="12.83203125" style="90" customWidth="1"/>
    <col min="6621" max="6621" width="14.5" style="90" customWidth="1"/>
    <col min="6622" max="6622" width="2" style="90" customWidth="1"/>
    <col min="6623" max="6623" width="16.83203125" style="90" customWidth="1"/>
    <col min="6624" max="6624" width="14.83203125" style="90" bestFit="1" customWidth="1"/>
    <col min="6625" max="6625" width="2" style="90" customWidth="1"/>
    <col min="6626" max="6627" width="14.5" style="90" bestFit="1" customWidth="1"/>
    <col min="6628" max="6628" width="10.5" style="90" bestFit="1" customWidth="1"/>
    <col min="6629" max="6629" width="10.1640625" style="90" bestFit="1" customWidth="1"/>
    <col min="6630" max="6630" width="11" style="90" bestFit="1" customWidth="1"/>
    <col min="6631" max="6631" width="6.5" style="90" bestFit="1" customWidth="1"/>
    <col min="6632" max="6632" width="10.5" style="90" bestFit="1" customWidth="1"/>
    <col min="6633" max="6633" width="10.1640625" style="90" bestFit="1" customWidth="1"/>
    <col min="6634" max="6637" width="10.5" style="90" bestFit="1" customWidth="1"/>
    <col min="6638" max="6638" width="10.1640625" style="90" bestFit="1" customWidth="1"/>
    <col min="6639" max="6639" width="11" style="90" bestFit="1" customWidth="1"/>
    <col min="6640" max="6871" width="6.83203125" style="90"/>
    <col min="6872" max="6872" width="24.1640625" style="90" customWidth="1"/>
    <col min="6873" max="6874" width="12.83203125" style="90" customWidth="1"/>
    <col min="6875" max="6875" width="2" style="90" customWidth="1"/>
    <col min="6876" max="6876" width="12.83203125" style="90" customWidth="1"/>
    <col min="6877" max="6877" width="14.5" style="90" customWidth="1"/>
    <col min="6878" max="6878" width="2" style="90" customWidth="1"/>
    <col min="6879" max="6879" width="16.83203125" style="90" customWidth="1"/>
    <col min="6880" max="6880" width="14.83203125" style="90" bestFit="1" customWidth="1"/>
    <col min="6881" max="6881" width="2" style="90" customWidth="1"/>
    <col min="6882" max="6883" width="14.5" style="90" bestFit="1" customWidth="1"/>
    <col min="6884" max="6884" width="10.5" style="90" bestFit="1" customWidth="1"/>
    <col min="6885" max="6885" width="10.1640625" style="90" bestFit="1" customWidth="1"/>
    <col min="6886" max="6886" width="11" style="90" bestFit="1" customWidth="1"/>
    <col min="6887" max="6887" width="6.5" style="90" bestFit="1" customWidth="1"/>
    <col min="6888" max="6888" width="10.5" style="90" bestFit="1" customWidth="1"/>
    <col min="6889" max="6889" width="10.1640625" style="90" bestFit="1" customWidth="1"/>
    <col min="6890" max="6893" width="10.5" style="90" bestFit="1" customWidth="1"/>
    <col min="6894" max="6894" width="10.1640625" style="90" bestFit="1" customWidth="1"/>
    <col min="6895" max="6895" width="11" style="90" bestFit="1" customWidth="1"/>
    <col min="6896" max="7127" width="6.83203125" style="90"/>
    <col min="7128" max="7128" width="24.1640625" style="90" customWidth="1"/>
    <col min="7129" max="7130" width="12.83203125" style="90" customWidth="1"/>
    <col min="7131" max="7131" width="2" style="90" customWidth="1"/>
    <col min="7132" max="7132" width="12.83203125" style="90" customWidth="1"/>
    <col min="7133" max="7133" width="14.5" style="90" customWidth="1"/>
    <col min="7134" max="7134" width="2" style="90" customWidth="1"/>
    <col min="7135" max="7135" width="16.83203125" style="90" customWidth="1"/>
    <col min="7136" max="7136" width="14.83203125" style="90" bestFit="1" customWidth="1"/>
    <col min="7137" max="7137" width="2" style="90" customWidth="1"/>
    <col min="7138" max="7139" width="14.5" style="90" bestFit="1" customWidth="1"/>
    <col min="7140" max="7140" width="10.5" style="90" bestFit="1" customWidth="1"/>
    <col min="7141" max="7141" width="10.1640625" style="90" bestFit="1" customWidth="1"/>
    <col min="7142" max="7142" width="11" style="90" bestFit="1" customWidth="1"/>
    <col min="7143" max="7143" width="6.5" style="90" bestFit="1" customWidth="1"/>
    <col min="7144" max="7144" width="10.5" style="90" bestFit="1" customWidth="1"/>
    <col min="7145" max="7145" width="10.1640625" style="90" bestFit="1" customWidth="1"/>
    <col min="7146" max="7149" width="10.5" style="90" bestFit="1" customWidth="1"/>
    <col min="7150" max="7150" width="10.1640625" style="90" bestFit="1" customWidth="1"/>
    <col min="7151" max="7151" width="11" style="90" bestFit="1" customWidth="1"/>
    <col min="7152" max="7383" width="6.83203125" style="90"/>
    <col min="7384" max="7384" width="24.1640625" style="90" customWidth="1"/>
    <col min="7385" max="7386" width="12.83203125" style="90" customWidth="1"/>
    <col min="7387" max="7387" width="2" style="90" customWidth="1"/>
    <col min="7388" max="7388" width="12.83203125" style="90" customWidth="1"/>
    <col min="7389" max="7389" width="14.5" style="90" customWidth="1"/>
    <col min="7390" max="7390" width="2" style="90" customWidth="1"/>
    <col min="7391" max="7391" width="16.83203125" style="90" customWidth="1"/>
    <col min="7392" max="7392" width="14.83203125" style="90" bestFit="1" customWidth="1"/>
    <col min="7393" max="7393" width="2" style="90" customWidth="1"/>
    <col min="7394" max="7395" width="14.5" style="90" bestFit="1" customWidth="1"/>
    <col min="7396" max="7396" width="10.5" style="90" bestFit="1" customWidth="1"/>
    <col min="7397" max="7397" width="10.1640625" style="90" bestFit="1" customWidth="1"/>
    <col min="7398" max="7398" width="11" style="90" bestFit="1" customWidth="1"/>
    <col min="7399" max="7399" width="6.5" style="90" bestFit="1" customWidth="1"/>
    <col min="7400" max="7400" width="10.5" style="90" bestFit="1" customWidth="1"/>
    <col min="7401" max="7401" width="10.1640625" style="90" bestFit="1" customWidth="1"/>
    <col min="7402" max="7405" width="10.5" style="90" bestFit="1" customWidth="1"/>
    <col min="7406" max="7406" width="10.1640625" style="90" bestFit="1" customWidth="1"/>
    <col min="7407" max="7407" width="11" style="90" bestFit="1" customWidth="1"/>
    <col min="7408" max="7639" width="6.83203125" style="90"/>
    <col min="7640" max="7640" width="24.1640625" style="90" customWidth="1"/>
    <col min="7641" max="7642" width="12.83203125" style="90" customWidth="1"/>
    <col min="7643" max="7643" width="2" style="90" customWidth="1"/>
    <col min="7644" max="7644" width="12.83203125" style="90" customWidth="1"/>
    <col min="7645" max="7645" width="14.5" style="90" customWidth="1"/>
    <col min="7646" max="7646" width="2" style="90" customWidth="1"/>
    <col min="7647" max="7647" width="16.83203125" style="90" customWidth="1"/>
    <col min="7648" max="7648" width="14.83203125" style="90" bestFit="1" customWidth="1"/>
    <col min="7649" max="7649" width="2" style="90" customWidth="1"/>
    <col min="7650" max="7651" width="14.5" style="90" bestFit="1" customWidth="1"/>
    <col min="7652" max="7652" width="10.5" style="90" bestFit="1" customWidth="1"/>
    <col min="7653" max="7653" width="10.1640625" style="90" bestFit="1" customWidth="1"/>
    <col min="7654" max="7654" width="11" style="90" bestFit="1" customWidth="1"/>
    <col min="7655" max="7655" width="6.5" style="90" bestFit="1" customWidth="1"/>
    <col min="7656" max="7656" width="10.5" style="90" bestFit="1" customWidth="1"/>
    <col min="7657" max="7657" width="10.1640625" style="90" bestFit="1" customWidth="1"/>
    <col min="7658" max="7661" width="10.5" style="90" bestFit="1" customWidth="1"/>
    <col min="7662" max="7662" width="10.1640625" style="90" bestFit="1" customWidth="1"/>
    <col min="7663" max="7663" width="11" style="90" bestFit="1" customWidth="1"/>
    <col min="7664" max="7895" width="6.83203125" style="90"/>
    <col min="7896" max="7896" width="24.1640625" style="90" customWidth="1"/>
    <col min="7897" max="7898" width="12.83203125" style="90" customWidth="1"/>
    <col min="7899" max="7899" width="2" style="90" customWidth="1"/>
    <col min="7900" max="7900" width="12.83203125" style="90" customWidth="1"/>
    <col min="7901" max="7901" width="14.5" style="90" customWidth="1"/>
    <col min="7902" max="7902" width="2" style="90" customWidth="1"/>
    <col min="7903" max="7903" width="16.83203125" style="90" customWidth="1"/>
    <col min="7904" max="7904" width="14.83203125" style="90" bestFit="1" customWidth="1"/>
    <col min="7905" max="7905" width="2" style="90" customWidth="1"/>
    <col min="7906" max="7907" width="14.5" style="90" bestFit="1" customWidth="1"/>
    <col min="7908" max="7908" width="10.5" style="90" bestFit="1" customWidth="1"/>
    <col min="7909" max="7909" width="10.1640625" style="90" bestFit="1" customWidth="1"/>
    <col min="7910" max="7910" width="11" style="90" bestFit="1" customWidth="1"/>
    <col min="7911" max="7911" width="6.5" style="90" bestFit="1" customWidth="1"/>
    <col min="7912" max="7912" width="10.5" style="90" bestFit="1" customWidth="1"/>
    <col min="7913" max="7913" width="10.1640625" style="90" bestFit="1" customWidth="1"/>
    <col min="7914" max="7917" width="10.5" style="90" bestFit="1" customWidth="1"/>
    <col min="7918" max="7918" width="10.1640625" style="90" bestFit="1" customWidth="1"/>
    <col min="7919" max="7919" width="11" style="90" bestFit="1" customWidth="1"/>
    <col min="7920" max="8151" width="6.83203125" style="90"/>
    <col min="8152" max="8152" width="24.1640625" style="90" customWidth="1"/>
    <col min="8153" max="8154" width="12.83203125" style="90" customWidth="1"/>
    <col min="8155" max="8155" width="2" style="90" customWidth="1"/>
    <col min="8156" max="8156" width="12.83203125" style="90" customWidth="1"/>
    <col min="8157" max="8157" width="14.5" style="90" customWidth="1"/>
    <col min="8158" max="8158" width="2" style="90" customWidth="1"/>
    <col min="8159" max="8159" width="16.83203125" style="90" customWidth="1"/>
    <col min="8160" max="8160" width="14.83203125" style="90" bestFit="1" customWidth="1"/>
    <col min="8161" max="8161" width="2" style="90" customWidth="1"/>
    <col min="8162" max="8163" width="14.5" style="90" bestFit="1" customWidth="1"/>
    <col min="8164" max="8164" width="10.5" style="90" bestFit="1" customWidth="1"/>
    <col min="8165" max="8165" width="10.1640625" style="90" bestFit="1" customWidth="1"/>
    <col min="8166" max="8166" width="11" style="90" bestFit="1" customWidth="1"/>
    <col min="8167" max="8167" width="6.5" style="90" bestFit="1" customWidth="1"/>
    <col min="8168" max="8168" width="10.5" style="90" bestFit="1" customWidth="1"/>
    <col min="8169" max="8169" width="10.1640625" style="90" bestFit="1" customWidth="1"/>
    <col min="8170" max="8173" width="10.5" style="90" bestFit="1" customWidth="1"/>
    <col min="8174" max="8174" width="10.1640625" style="90" bestFit="1" customWidth="1"/>
    <col min="8175" max="8175" width="11" style="90" bestFit="1" customWidth="1"/>
    <col min="8176" max="8407" width="6.83203125" style="90"/>
    <col min="8408" max="8408" width="24.1640625" style="90" customWidth="1"/>
    <col min="8409" max="8410" width="12.83203125" style="90" customWidth="1"/>
    <col min="8411" max="8411" width="2" style="90" customWidth="1"/>
    <col min="8412" max="8412" width="12.83203125" style="90" customWidth="1"/>
    <col min="8413" max="8413" width="14.5" style="90" customWidth="1"/>
    <col min="8414" max="8414" width="2" style="90" customWidth="1"/>
    <col min="8415" max="8415" width="16.83203125" style="90" customWidth="1"/>
    <col min="8416" max="8416" width="14.83203125" style="90" bestFit="1" customWidth="1"/>
    <col min="8417" max="8417" width="2" style="90" customWidth="1"/>
    <col min="8418" max="8419" width="14.5" style="90" bestFit="1" customWidth="1"/>
    <col min="8420" max="8420" width="10.5" style="90" bestFit="1" customWidth="1"/>
    <col min="8421" max="8421" width="10.1640625" style="90" bestFit="1" customWidth="1"/>
    <col min="8422" max="8422" width="11" style="90" bestFit="1" customWidth="1"/>
    <col min="8423" max="8423" width="6.5" style="90" bestFit="1" customWidth="1"/>
    <col min="8424" max="8424" width="10.5" style="90" bestFit="1" customWidth="1"/>
    <col min="8425" max="8425" width="10.1640625" style="90" bestFit="1" customWidth="1"/>
    <col min="8426" max="8429" width="10.5" style="90" bestFit="1" customWidth="1"/>
    <col min="8430" max="8430" width="10.1640625" style="90" bestFit="1" customWidth="1"/>
    <col min="8431" max="8431" width="11" style="90" bestFit="1" customWidth="1"/>
    <col min="8432" max="8663" width="6.83203125" style="90"/>
    <col min="8664" max="8664" width="24.1640625" style="90" customWidth="1"/>
    <col min="8665" max="8666" width="12.83203125" style="90" customWidth="1"/>
    <col min="8667" max="8667" width="2" style="90" customWidth="1"/>
    <col min="8668" max="8668" width="12.83203125" style="90" customWidth="1"/>
    <col min="8669" max="8669" width="14.5" style="90" customWidth="1"/>
    <col min="8670" max="8670" width="2" style="90" customWidth="1"/>
    <col min="8671" max="8671" width="16.83203125" style="90" customWidth="1"/>
    <col min="8672" max="8672" width="14.83203125" style="90" bestFit="1" customWidth="1"/>
    <col min="8673" max="8673" width="2" style="90" customWidth="1"/>
    <col min="8674" max="8675" width="14.5" style="90" bestFit="1" customWidth="1"/>
    <col min="8676" max="8676" width="10.5" style="90" bestFit="1" customWidth="1"/>
    <col min="8677" max="8677" width="10.1640625" style="90" bestFit="1" customWidth="1"/>
    <col min="8678" max="8678" width="11" style="90" bestFit="1" customWidth="1"/>
    <col min="8679" max="8679" width="6.5" style="90" bestFit="1" customWidth="1"/>
    <col min="8680" max="8680" width="10.5" style="90" bestFit="1" customWidth="1"/>
    <col min="8681" max="8681" width="10.1640625" style="90" bestFit="1" customWidth="1"/>
    <col min="8682" max="8685" width="10.5" style="90" bestFit="1" customWidth="1"/>
    <col min="8686" max="8686" width="10.1640625" style="90" bestFit="1" customWidth="1"/>
    <col min="8687" max="8687" width="11" style="90" bestFit="1" customWidth="1"/>
    <col min="8688" max="8919" width="6.83203125" style="90"/>
    <col min="8920" max="8920" width="24.1640625" style="90" customWidth="1"/>
    <col min="8921" max="8922" width="12.83203125" style="90" customWidth="1"/>
    <col min="8923" max="8923" width="2" style="90" customWidth="1"/>
    <col min="8924" max="8924" width="12.83203125" style="90" customWidth="1"/>
    <col min="8925" max="8925" width="14.5" style="90" customWidth="1"/>
    <col min="8926" max="8926" width="2" style="90" customWidth="1"/>
    <col min="8927" max="8927" width="16.83203125" style="90" customWidth="1"/>
    <col min="8928" max="8928" width="14.83203125" style="90" bestFit="1" customWidth="1"/>
    <col min="8929" max="8929" width="2" style="90" customWidth="1"/>
    <col min="8930" max="8931" width="14.5" style="90" bestFit="1" customWidth="1"/>
    <col min="8932" max="8932" width="10.5" style="90" bestFit="1" customWidth="1"/>
    <col min="8933" max="8933" width="10.1640625" style="90" bestFit="1" customWidth="1"/>
    <col min="8934" max="8934" width="11" style="90" bestFit="1" customWidth="1"/>
    <col min="8935" max="8935" width="6.5" style="90" bestFit="1" customWidth="1"/>
    <col min="8936" max="8936" width="10.5" style="90" bestFit="1" customWidth="1"/>
    <col min="8937" max="8937" width="10.1640625" style="90" bestFit="1" customWidth="1"/>
    <col min="8938" max="8941" width="10.5" style="90" bestFit="1" customWidth="1"/>
    <col min="8942" max="8942" width="10.1640625" style="90" bestFit="1" customWidth="1"/>
    <col min="8943" max="8943" width="11" style="90" bestFit="1" customWidth="1"/>
    <col min="8944" max="9175" width="6.83203125" style="90"/>
    <col min="9176" max="9176" width="24.1640625" style="90" customWidth="1"/>
    <col min="9177" max="9178" width="12.83203125" style="90" customWidth="1"/>
    <col min="9179" max="9179" width="2" style="90" customWidth="1"/>
    <col min="9180" max="9180" width="12.83203125" style="90" customWidth="1"/>
    <col min="9181" max="9181" width="14.5" style="90" customWidth="1"/>
    <col min="9182" max="9182" width="2" style="90" customWidth="1"/>
    <col min="9183" max="9183" width="16.83203125" style="90" customWidth="1"/>
    <col min="9184" max="9184" width="14.83203125" style="90" bestFit="1" customWidth="1"/>
    <col min="9185" max="9185" width="2" style="90" customWidth="1"/>
    <col min="9186" max="9187" width="14.5" style="90" bestFit="1" customWidth="1"/>
    <col min="9188" max="9188" width="10.5" style="90" bestFit="1" customWidth="1"/>
    <col min="9189" max="9189" width="10.1640625" style="90" bestFit="1" customWidth="1"/>
    <col min="9190" max="9190" width="11" style="90" bestFit="1" customWidth="1"/>
    <col min="9191" max="9191" width="6.5" style="90" bestFit="1" customWidth="1"/>
    <col min="9192" max="9192" width="10.5" style="90" bestFit="1" customWidth="1"/>
    <col min="9193" max="9193" width="10.1640625" style="90" bestFit="1" customWidth="1"/>
    <col min="9194" max="9197" width="10.5" style="90" bestFit="1" customWidth="1"/>
    <col min="9198" max="9198" width="10.1640625" style="90" bestFit="1" customWidth="1"/>
    <col min="9199" max="9199" width="11" style="90" bestFit="1" customWidth="1"/>
    <col min="9200" max="9431" width="6.83203125" style="90"/>
    <col min="9432" max="9432" width="24.1640625" style="90" customWidth="1"/>
    <col min="9433" max="9434" width="12.83203125" style="90" customWidth="1"/>
    <col min="9435" max="9435" width="2" style="90" customWidth="1"/>
    <col min="9436" max="9436" width="12.83203125" style="90" customWidth="1"/>
    <col min="9437" max="9437" width="14.5" style="90" customWidth="1"/>
    <col min="9438" max="9438" width="2" style="90" customWidth="1"/>
    <col min="9439" max="9439" width="16.83203125" style="90" customWidth="1"/>
    <col min="9440" max="9440" width="14.83203125" style="90" bestFit="1" customWidth="1"/>
    <col min="9441" max="9441" width="2" style="90" customWidth="1"/>
    <col min="9442" max="9443" width="14.5" style="90" bestFit="1" customWidth="1"/>
    <col min="9444" max="9444" width="10.5" style="90" bestFit="1" customWidth="1"/>
    <col min="9445" max="9445" width="10.1640625" style="90" bestFit="1" customWidth="1"/>
    <col min="9446" max="9446" width="11" style="90" bestFit="1" customWidth="1"/>
    <col min="9447" max="9447" width="6.5" style="90" bestFit="1" customWidth="1"/>
    <col min="9448" max="9448" width="10.5" style="90" bestFit="1" customWidth="1"/>
    <col min="9449" max="9449" width="10.1640625" style="90" bestFit="1" customWidth="1"/>
    <col min="9450" max="9453" width="10.5" style="90" bestFit="1" customWidth="1"/>
    <col min="9454" max="9454" width="10.1640625" style="90" bestFit="1" customWidth="1"/>
    <col min="9455" max="9455" width="11" style="90" bestFit="1" customWidth="1"/>
    <col min="9456" max="9687" width="6.83203125" style="90"/>
    <col min="9688" max="9688" width="24.1640625" style="90" customWidth="1"/>
    <col min="9689" max="9690" width="12.83203125" style="90" customWidth="1"/>
    <col min="9691" max="9691" width="2" style="90" customWidth="1"/>
    <col min="9692" max="9692" width="12.83203125" style="90" customWidth="1"/>
    <col min="9693" max="9693" width="14.5" style="90" customWidth="1"/>
    <col min="9694" max="9694" width="2" style="90" customWidth="1"/>
    <col min="9695" max="9695" width="16.83203125" style="90" customWidth="1"/>
    <col min="9696" max="9696" width="14.83203125" style="90" bestFit="1" customWidth="1"/>
    <col min="9697" max="9697" width="2" style="90" customWidth="1"/>
    <col min="9698" max="9699" width="14.5" style="90" bestFit="1" customWidth="1"/>
    <col min="9700" max="9700" width="10.5" style="90" bestFit="1" customWidth="1"/>
    <col min="9701" max="9701" width="10.1640625" style="90" bestFit="1" customWidth="1"/>
    <col min="9702" max="9702" width="11" style="90" bestFit="1" customWidth="1"/>
    <col min="9703" max="9703" width="6.5" style="90" bestFit="1" customWidth="1"/>
    <col min="9704" max="9704" width="10.5" style="90" bestFit="1" customWidth="1"/>
    <col min="9705" max="9705" width="10.1640625" style="90" bestFit="1" customWidth="1"/>
    <col min="9706" max="9709" width="10.5" style="90" bestFit="1" customWidth="1"/>
    <col min="9710" max="9710" width="10.1640625" style="90" bestFit="1" customWidth="1"/>
    <col min="9711" max="9711" width="11" style="90" bestFit="1" customWidth="1"/>
    <col min="9712" max="9943" width="6.83203125" style="90"/>
    <col min="9944" max="9944" width="24.1640625" style="90" customWidth="1"/>
    <col min="9945" max="9946" width="12.83203125" style="90" customWidth="1"/>
    <col min="9947" max="9947" width="2" style="90" customWidth="1"/>
    <col min="9948" max="9948" width="12.83203125" style="90" customWidth="1"/>
    <col min="9949" max="9949" width="14.5" style="90" customWidth="1"/>
    <col min="9950" max="9950" width="2" style="90" customWidth="1"/>
    <col min="9951" max="9951" width="16.83203125" style="90" customWidth="1"/>
    <col min="9952" max="9952" width="14.83203125" style="90" bestFit="1" customWidth="1"/>
    <col min="9953" max="9953" width="2" style="90" customWidth="1"/>
    <col min="9954" max="9955" width="14.5" style="90" bestFit="1" customWidth="1"/>
    <col min="9956" max="9956" width="10.5" style="90" bestFit="1" customWidth="1"/>
    <col min="9957" max="9957" width="10.1640625" style="90" bestFit="1" customWidth="1"/>
    <col min="9958" max="9958" width="11" style="90" bestFit="1" customWidth="1"/>
    <col min="9959" max="9959" width="6.5" style="90" bestFit="1" customWidth="1"/>
    <col min="9960" max="9960" width="10.5" style="90" bestFit="1" customWidth="1"/>
    <col min="9961" max="9961" width="10.1640625" style="90" bestFit="1" customWidth="1"/>
    <col min="9962" max="9965" width="10.5" style="90" bestFit="1" customWidth="1"/>
    <col min="9966" max="9966" width="10.1640625" style="90" bestFit="1" customWidth="1"/>
    <col min="9967" max="9967" width="11" style="90" bestFit="1" customWidth="1"/>
    <col min="9968" max="10199" width="6.83203125" style="90"/>
    <col min="10200" max="10200" width="24.1640625" style="90" customWidth="1"/>
    <col min="10201" max="10202" width="12.83203125" style="90" customWidth="1"/>
    <col min="10203" max="10203" width="2" style="90" customWidth="1"/>
    <col min="10204" max="10204" width="12.83203125" style="90" customWidth="1"/>
    <col min="10205" max="10205" width="14.5" style="90" customWidth="1"/>
    <col min="10206" max="10206" width="2" style="90" customWidth="1"/>
    <col min="10207" max="10207" width="16.83203125" style="90" customWidth="1"/>
    <col min="10208" max="10208" width="14.83203125" style="90" bestFit="1" customWidth="1"/>
    <col min="10209" max="10209" width="2" style="90" customWidth="1"/>
    <col min="10210" max="10211" width="14.5" style="90" bestFit="1" customWidth="1"/>
    <col min="10212" max="10212" width="10.5" style="90" bestFit="1" customWidth="1"/>
    <col min="10213" max="10213" width="10.1640625" style="90" bestFit="1" customWidth="1"/>
    <col min="10214" max="10214" width="11" style="90" bestFit="1" customWidth="1"/>
    <col min="10215" max="10215" width="6.5" style="90" bestFit="1" customWidth="1"/>
    <col min="10216" max="10216" width="10.5" style="90" bestFit="1" customWidth="1"/>
    <col min="10217" max="10217" width="10.1640625" style="90" bestFit="1" customWidth="1"/>
    <col min="10218" max="10221" width="10.5" style="90" bestFit="1" customWidth="1"/>
    <col min="10222" max="10222" width="10.1640625" style="90" bestFit="1" customWidth="1"/>
    <col min="10223" max="10223" width="11" style="90" bestFit="1" customWidth="1"/>
    <col min="10224" max="10455" width="6.83203125" style="90"/>
    <col min="10456" max="10456" width="24.1640625" style="90" customWidth="1"/>
    <col min="10457" max="10458" width="12.83203125" style="90" customWidth="1"/>
    <col min="10459" max="10459" width="2" style="90" customWidth="1"/>
    <col min="10460" max="10460" width="12.83203125" style="90" customWidth="1"/>
    <col min="10461" max="10461" width="14.5" style="90" customWidth="1"/>
    <col min="10462" max="10462" width="2" style="90" customWidth="1"/>
    <col min="10463" max="10463" width="16.83203125" style="90" customWidth="1"/>
    <col min="10464" max="10464" width="14.83203125" style="90" bestFit="1" customWidth="1"/>
    <col min="10465" max="10465" width="2" style="90" customWidth="1"/>
    <col min="10466" max="10467" width="14.5" style="90" bestFit="1" customWidth="1"/>
    <col min="10468" max="10468" width="10.5" style="90" bestFit="1" customWidth="1"/>
    <col min="10469" max="10469" width="10.1640625" style="90" bestFit="1" customWidth="1"/>
    <col min="10470" max="10470" width="11" style="90" bestFit="1" customWidth="1"/>
    <col min="10471" max="10471" width="6.5" style="90" bestFit="1" customWidth="1"/>
    <col min="10472" max="10472" width="10.5" style="90" bestFit="1" customWidth="1"/>
    <col min="10473" max="10473" width="10.1640625" style="90" bestFit="1" customWidth="1"/>
    <col min="10474" max="10477" width="10.5" style="90" bestFit="1" customWidth="1"/>
    <col min="10478" max="10478" width="10.1640625" style="90" bestFit="1" customWidth="1"/>
    <col min="10479" max="10479" width="11" style="90" bestFit="1" customWidth="1"/>
    <col min="10480" max="10711" width="6.83203125" style="90"/>
    <col min="10712" max="10712" width="24.1640625" style="90" customWidth="1"/>
    <col min="10713" max="10714" width="12.83203125" style="90" customWidth="1"/>
    <col min="10715" max="10715" width="2" style="90" customWidth="1"/>
    <col min="10716" max="10716" width="12.83203125" style="90" customWidth="1"/>
    <col min="10717" max="10717" width="14.5" style="90" customWidth="1"/>
    <col min="10718" max="10718" width="2" style="90" customWidth="1"/>
    <col min="10719" max="10719" width="16.83203125" style="90" customWidth="1"/>
    <col min="10720" max="10720" width="14.83203125" style="90" bestFit="1" customWidth="1"/>
    <col min="10721" max="10721" width="2" style="90" customWidth="1"/>
    <col min="10722" max="10723" width="14.5" style="90" bestFit="1" customWidth="1"/>
    <col min="10724" max="10724" width="10.5" style="90" bestFit="1" customWidth="1"/>
    <col min="10725" max="10725" width="10.1640625" style="90" bestFit="1" customWidth="1"/>
    <col min="10726" max="10726" width="11" style="90" bestFit="1" customWidth="1"/>
    <col min="10727" max="10727" width="6.5" style="90" bestFit="1" customWidth="1"/>
    <col min="10728" max="10728" width="10.5" style="90" bestFit="1" customWidth="1"/>
    <col min="10729" max="10729" width="10.1640625" style="90" bestFit="1" customWidth="1"/>
    <col min="10730" max="10733" width="10.5" style="90" bestFit="1" customWidth="1"/>
    <col min="10734" max="10734" width="10.1640625" style="90" bestFit="1" customWidth="1"/>
    <col min="10735" max="10735" width="11" style="90" bestFit="1" customWidth="1"/>
    <col min="10736" max="10967" width="6.83203125" style="90"/>
    <col min="10968" max="10968" width="24.1640625" style="90" customWidth="1"/>
    <col min="10969" max="10970" width="12.83203125" style="90" customWidth="1"/>
    <col min="10971" max="10971" width="2" style="90" customWidth="1"/>
    <col min="10972" max="10972" width="12.83203125" style="90" customWidth="1"/>
    <col min="10973" max="10973" width="14.5" style="90" customWidth="1"/>
    <col min="10974" max="10974" width="2" style="90" customWidth="1"/>
    <col min="10975" max="10975" width="16.83203125" style="90" customWidth="1"/>
    <col min="10976" max="10976" width="14.83203125" style="90" bestFit="1" customWidth="1"/>
    <col min="10977" max="10977" width="2" style="90" customWidth="1"/>
    <col min="10978" max="10979" width="14.5" style="90" bestFit="1" customWidth="1"/>
    <col min="10980" max="10980" width="10.5" style="90" bestFit="1" customWidth="1"/>
    <col min="10981" max="10981" width="10.1640625" style="90" bestFit="1" customWidth="1"/>
    <col min="10982" max="10982" width="11" style="90" bestFit="1" customWidth="1"/>
    <col min="10983" max="10983" width="6.5" style="90" bestFit="1" customWidth="1"/>
    <col min="10984" max="10984" width="10.5" style="90" bestFit="1" customWidth="1"/>
    <col min="10985" max="10985" width="10.1640625" style="90" bestFit="1" customWidth="1"/>
    <col min="10986" max="10989" width="10.5" style="90" bestFit="1" customWidth="1"/>
    <col min="10990" max="10990" width="10.1640625" style="90" bestFit="1" customWidth="1"/>
    <col min="10991" max="10991" width="11" style="90" bestFit="1" customWidth="1"/>
    <col min="10992" max="11223" width="6.83203125" style="90"/>
    <col min="11224" max="11224" width="24.1640625" style="90" customWidth="1"/>
    <col min="11225" max="11226" width="12.83203125" style="90" customWidth="1"/>
    <col min="11227" max="11227" width="2" style="90" customWidth="1"/>
    <col min="11228" max="11228" width="12.83203125" style="90" customWidth="1"/>
    <col min="11229" max="11229" width="14.5" style="90" customWidth="1"/>
    <col min="11230" max="11230" width="2" style="90" customWidth="1"/>
    <col min="11231" max="11231" width="16.83203125" style="90" customWidth="1"/>
    <col min="11232" max="11232" width="14.83203125" style="90" bestFit="1" customWidth="1"/>
    <col min="11233" max="11233" width="2" style="90" customWidth="1"/>
    <col min="11234" max="11235" width="14.5" style="90" bestFit="1" customWidth="1"/>
    <col min="11236" max="11236" width="10.5" style="90" bestFit="1" customWidth="1"/>
    <col min="11237" max="11237" width="10.1640625" style="90" bestFit="1" customWidth="1"/>
    <col min="11238" max="11238" width="11" style="90" bestFit="1" customWidth="1"/>
    <col min="11239" max="11239" width="6.5" style="90" bestFit="1" customWidth="1"/>
    <col min="11240" max="11240" width="10.5" style="90" bestFit="1" customWidth="1"/>
    <col min="11241" max="11241" width="10.1640625" style="90" bestFit="1" customWidth="1"/>
    <col min="11242" max="11245" width="10.5" style="90" bestFit="1" customWidth="1"/>
    <col min="11246" max="11246" width="10.1640625" style="90" bestFit="1" customWidth="1"/>
    <col min="11247" max="11247" width="11" style="90" bestFit="1" customWidth="1"/>
    <col min="11248" max="11479" width="6.83203125" style="90"/>
    <col min="11480" max="11480" width="24.1640625" style="90" customWidth="1"/>
    <col min="11481" max="11482" width="12.83203125" style="90" customWidth="1"/>
    <col min="11483" max="11483" width="2" style="90" customWidth="1"/>
    <col min="11484" max="11484" width="12.83203125" style="90" customWidth="1"/>
    <col min="11485" max="11485" width="14.5" style="90" customWidth="1"/>
    <col min="11486" max="11486" width="2" style="90" customWidth="1"/>
    <col min="11487" max="11487" width="16.83203125" style="90" customWidth="1"/>
    <col min="11488" max="11488" width="14.83203125" style="90" bestFit="1" customWidth="1"/>
    <col min="11489" max="11489" width="2" style="90" customWidth="1"/>
    <col min="11490" max="11491" width="14.5" style="90" bestFit="1" customWidth="1"/>
    <col min="11492" max="11492" width="10.5" style="90" bestFit="1" customWidth="1"/>
    <col min="11493" max="11493" width="10.1640625" style="90" bestFit="1" customWidth="1"/>
    <col min="11494" max="11494" width="11" style="90" bestFit="1" customWidth="1"/>
    <col min="11495" max="11495" width="6.5" style="90" bestFit="1" customWidth="1"/>
    <col min="11496" max="11496" width="10.5" style="90" bestFit="1" customWidth="1"/>
    <col min="11497" max="11497" width="10.1640625" style="90" bestFit="1" customWidth="1"/>
    <col min="11498" max="11501" width="10.5" style="90" bestFit="1" customWidth="1"/>
    <col min="11502" max="11502" width="10.1640625" style="90" bestFit="1" customWidth="1"/>
    <col min="11503" max="11503" width="11" style="90" bestFit="1" customWidth="1"/>
    <col min="11504" max="11735" width="6.83203125" style="90"/>
    <col min="11736" max="11736" width="24.1640625" style="90" customWidth="1"/>
    <col min="11737" max="11738" width="12.83203125" style="90" customWidth="1"/>
    <col min="11739" max="11739" width="2" style="90" customWidth="1"/>
    <col min="11740" max="11740" width="12.83203125" style="90" customWidth="1"/>
    <col min="11741" max="11741" width="14.5" style="90" customWidth="1"/>
    <col min="11742" max="11742" width="2" style="90" customWidth="1"/>
    <col min="11743" max="11743" width="16.83203125" style="90" customWidth="1"/>
    <col min="11744" max="11744" width="14.83203125" style="90" bestFit="1" customWidth="1"/>
    <col min="11745" max="11745" width="2" style="90" customWidth="1"/>
    <col min="11746" max="11747" width="14.5" style="90" bestFit="1" customWidth="1"/>
    <col min="11748" max="11748" width="10.5" style="90" bestFit="1" customWidth="1"/>
    <col min="11749" max="11749" width="10.1640625" style="90" bestFit="1" customWidth="1"/>
    <col min="11750" max="11750" width="11" style="90" bestFit="1" customWidth="1"/>
    <col min="11751" max="11751" width="6.5" style="90" bestFit="1" customWidth="1"/>
    <col min="11752" max="11752" width="10.5" style="90" bestFit="1" customWidth="1"/>
    <col min="11753" max="11753" width="10.1640625" style="90" bestFit="1" customWidth="1"/>
    <col min="11754" max="11757" width="10.5" style="90" bestFit="1" customWidth="1"/>
    <col min="11758" max="11758" width="10.1640625" style="90" bestFit="1" customWidth="1"/>
    <col min="11759" max="11759" width="11" style="90" bestFit="1" customWidth="1"/>
    <col min="11760" max="11991" width="6.83203125" style="90"/>
    <col min="11992" max="11992" width="24.1640625" style="90" customWidth="1"/>
    <col min="11993" max="11994" width="12.83203125" style="90" customWidth="1"/>
    <col min="11995" max="11995" width="2" style="90" customWidth="1"/>
    <col min="11996" max="11996" width="12.83203125" style="90" customWidth="1"/>
    <col min="11997" max="11997" width="14.5" style="90" customWidth="1"/>
    <col min="11998" max="11998" width="2" style="90" customWidth="1"/>
    <col min="11999" max="11999" width="16.83203125" style="90" customWidth="1"/>
    <col min="12000" max="12000" width="14.83203125" style="90" bestFit="1" customWidth="1"/>
    <col min="12001" max="12001" width="2" style="90" customWidth="1"/>
    <col min="12002" max="12003" width="14.5" style="90" bestFit="1" customWidth="1"/>
    <col min="12004" max="12004" width="10.5" style="90" bestFit="1" customWidth="1"/>
    <col min="12005" max="12005" width="10.1640625" style="90" bestFit="1" customWidth="1"/>
    <col min="12006" max="12006" width="11" style="90" bestFit="1" customWidth="1"/>
    <col min="12007" max="12007" width="6.5" style="90" bestFit="1" customWidth="1"/>
    <col min="12008" max="12008" width="10.5" style="90" bestFit="1" customWidth="1"/>
    <col min="12009" max="12009" width="10.1640625" style="90" bestFit="1" customWidth="1"/>
    <col min="12010" max="12013" width="10.5" style="90" bestFit="1" customWidth="1"/>
    <col min="12014" max="12014" width="10.1640625" style="90" bestFit="1" customWidth="1"/>
    <col min="12015" max="12015" width="11" style="90" bestFit="1" customWidth="1"/>
    <col min="12016" max="12247" width="6.83203125" style="90"/>
    <col min="12248" max="12248" width="24.1640625" style="90" customWidth="1"/>
    <col min="12249" max="12250" width="12.83203125" style="90" customWidth="1"/>
    <col min="12251" max="12251" width="2" style="90" customWidth="1"/>
    <col min="12252" max="12252" width="12.83203125" style="90" customWidth="1"/>
    <col min="12253" max="12253" width="14.5" style="90" customWidth="1"/>
    <col min="12254" max="12254" width="2" style="90" customWidth="1"/>
    <col min="12255" max="12255" width="16.83203125" style="90" customWidth="1"/>
    <col min="12256" max="12256" width="14.83203125" style="90" bestFit="1" customWidth="1"/>
    <col min="12257" max="12257" width="2" style="90" customWidth="1"/>
    <col min="12258" max="12259" width="14.5" style="90" bestFit="1" customWidth="1"/>
    <col min="12260" max="12260" width="10.5" style="90" bestFit="1" customWidth="1"/>
    <col min="12261" max="12261" width="10.1640625" style="90" bestFit="1" customWidth="1"/>
    <col min="12262" max="12262" width="11" style="90" bestFit="1" customWidth="1"/>
    <col min="12263" max="12263" width="6.5" style="90" bestFit="1" customWidth="1"/>
    <col min="12264" max="12264" width="10.5" style="90" bestFit="1" customWidth="1"/>
    <col min="12265" max="12265" width="10.1640625" style="90" bestFit="1" customWidth="1"/>
    <col min="12266" max="12269" width="10.5" style="90" bestFit="1" customWidth="1"/>
    <col min="12270" max="12270" width="10.1640625" style="90" bestFit="1" customWidth="1"/>
    <col min="12271" max="12271" width="11" style="90" bestFit="1" customWidth="1"/>
    <col min="12272" max="12503" width="6.83203125" style="90"/>
    <col min="12504" max="12504" width="24.1640625" style="90" customWidth="1"/>
    <col min="12505" max="12506" width="12.83203125" style="90" customWidth="1"/>
    <col min="12507" max="12507" width="2" style="90" customWidth="1"/>
    <col min="12508" max="12508" width="12.83203125" style="90" customWidth="1"/>
    <col min="12509" max="12509" width="14.5" style="90" customWidth="1"/>
    <col min="12510" max="12510" width="2" style="90" customWidth="1"/>
    <col min="12511" max="12511" width="16.83203125" style="90" customWidth="1"/>
    <col min="12512" max="12512" width="14.83203125" style="90" bestFit="1" customWidth="1"/>
    <col min="12513" max="12513" width="2" style="90" customWidth="1"/>
    <col min="12514" max="12515" width="14.5" style="90" bestFit="1" customWidth="1"/>
    <col min="12516" max="12516" width="10.5" style="90" bestFit="1" customWidth="1"/>
    <col min="12517" max="12517" width="10.1640625" style="90" bestFit="1" customWidth="1"/>
    <col min="12518" max="12518" width="11" style="90" bestFit="1" customWidth="1"/>
    <col min="12519" max="12519" width="6.5" style="90" bestFit="1" customWidth="1"/>
    <col min="12520" max="12520" width="10.5" style="90" bestFit="1" customWidth="1"/>
    <col min="12521" max="12521" width="10.1640625" style="90" bestFit="1" customWidth="1"/>
    <col min="12522" max="12525" width="10.5" style="90" bestFit="1" customWidth="1"/>
    <col min="12526" max="12526" width="10.1640625" style="90" bestFit="1" customWidth="1"/>
    <col min="12527" max="12527" width="11" style="90" bestFit="1" customWidth="1"/>
    <col min="12528" max="12759" width="6.83203125" style="90"/>
    <col min="12760" max="12760" width="24.1640625" style="90" customWidth="1"/>
    <col min="12761" max="12762" width="12.83203125" style="90" customWidth="1"/>
    <col min="12763" max="12763" width="2" style="90" customWidth="1"/>
    <col min="12764" max="12764" width="12.83203125" style="90" customWidth="1"/>
    <col min="12765" max="12765" width="14.5" style="90" customWidth="1"/>
    <col min="12766" max="12766" width="2" style="90" customWidth="1"/>
    <col min="12767" max="12767" width="16.83203125" style="90" customWidth="1"/>
    <col min="12768" max="12768" width="14.83203125" style="90" bestFit="1" customWidth="1"/>
    <col min="12769" max="12769" width="2" style="90" customWidth="1"/>
    <col min="12770" max="12771" width="14.5" style="90" bestFit="1" customWidth="1"/>
    <col min="12772" max="12772" width="10.5" style="90" bestFit="1" customWidth="1"/>
    <col min="12773" max="12773" width="10.1640625" style="90" bestFit="1" customWidth="1"/>
    <col min="12774" max="12774" width="11" style="90" bestFit="1" customWidth="1"/>
    <col min="12775" max="12775" width="6.5" style="90" bestFit="1" customWidth="1"/>
    <col min="12776" max="12776" width="10.5" style="90" bestFit="1" customWidth="1"/>
    <col min="12777" max="12777" width="10.1640625" style="90" bestFit="1" customWidth="1"/>
    <col min="12778" max="12781" width="10.5" style="90" bestFit="1" customWidth="1"/>
    <col min="12782" max="12782" width="10.1640625" style="90" bestFit="1" customWidth="1"/>
    <col min="12783" max="12783" width="11" style="90" bestFit="1" customWidth="1"/>
    <col min="12784" max="13015" width="6.83203125" style="90"/>
    <col min="13016" max="13016" width="24.1640625" style="90" customWidth="1"/>
    <col min="13017" max="13018" width="12.83203125" style="90" customWidth="1"/>
    <col min="13019" max="13019" width="2" style="90" customWidth="1"/>
    <col min="13020" max="13020" width="12.83203125" style="90" customWidth="1"/>
    <col min="13021" max="13021" width="14.5" style="90" customWidth="1"/>
    <col min="13022" max="13022" width="2" style="90" customWidth="1"/>
    <col min="13023" max="13023" width="16.83203125" style="90" customWidth="1"/>
    <col min="13024" max="13024" width="14.83203125" style="90" bestFit="1" customWidth="1"/>
    <col min="13025" max="13025" width="2" style="90" customWidth="1"/>
    <col min="13026" max="13027" width="14.5" style="90" bestFit="1" customWidth="1"/>
    <col min="13028" max="13028" width="10.5" style="90" bestFit="1" customWidth="1"/>
    <col min="13029" max="13029" width="10.1640625" style="90" bestFit="1" customWidth="1"/>
    <col min="13030" max="13030" width="11" style="90" bestFit="1" customWidth="1"/>
    <col min="13031" max="13031" width="6.5" style="90" bestFit="1" customWidth="1"/>
    <col min="13032" max="13032" width="10.5" style="90" bestFit="1" customWidth="1"/>
    <col min="13033" max="13033" width="10.1640625" style="90" bestFit="1" customWidth="1"/>
    <col min="13034" max="13037" width="10.5" style="90" bestFit="1" customWidth="1"/>
    <col min="13038" max="13038" width="10.1640625" style="90" bestFit="1" customWidth="1"/>
    <col min="13039" max="13039" width="11" style="90" bestFit="1" customWidth="1"/>
    <col min="13040" max="13271" width="6.83203125" style="90"/>
    <col min="13272" max="13272" width="24.1640625" style="90" customWidth="1"/>
    <col min="13273" max="13274" width="12.83203125" style="90" customWidth="1"/>
    <col min="13275" max="13275" width="2" style="90" customWidth="1"/>
    <col min="13276" max="13276" width="12.83203125" style="90" customWidth="1"/>
    <col min="13277" max="13277" width="14.5" style="90" customWidth="1"/>
    <col min="13278" max="13278" width="2" style="90" customWidth="1"/>
    <col min="13279" max="13279" width="16.83203125" style="90" customWidth="1"/>
    <col min="13280" max="13280" width="14.83203125" style="90" bestFit="1" customWidth="1"/>
    <col min="13281" max="13281" width="2" style="90" customWidth="1"/>
    <col min="13282" max="13283" width="14.5" style="90" bestFit="1" customWidth="1"/>
    <col min="13284" max="13284" width="10.5" style="90" bestFit="1" customWidth="1"/>
    <col min="13285" max="13285" width="10.1640625" style="90" bestFit="1" customWidth="1"/>
    <col min="13286" max="13286" width="11" style="90" bestFit="1" customWidth="1"/>
    <col min="13287" max="13287" width="6.5" style="90" bestFit="1" customWidth="1"/>
    <col min="13288" max="13288" width="10.5" style="90" bestFit="1" customWidth="1"/>
    <col min="13289" max="13289" width="10.1640625" style="90" bestFit="1" customWidth="1"/>
    <col min="13290" max="13293" width="10.5" style="90" bestFit="1" customWidth="1"/>
    <col min="13294" max="13294" width="10.1640625" style="90" bestFit="1" customWidth="1"/>
    <col min="13295" max="13295" width="11" style="90" bestFit="1" customWidth="1"/>
    <col min="13296" max="13527" width="6.83203125" style="90"/>
    <col min="13528" max="13528" width="24.1640625" style="90" customWidth="1"/>
    <col min="13529" max="13530" width="12.83203125" style="90" customWidth="1"/>
    <col min="13531" max="13531" width="2" style="90" customWidth="1"/>
    <col min="13532" max="13532" width="12.83203125" style="90" customWidth="1"/>
    <col min="13533" max="13533" width="14.5" style="90" customWidth="1"/>
    <col min="13534" max="13534" width="2" style="90" customWidth="1"/>
    <col min="13535" max="13535" width="16.83203125" style="90" customWidth="1"/>
    <col min="13536" max="13536" width="14.83203125" style="90" bestFit="1" customWidth="1"/>
    <col min="13537" max="13537" width="2" style="90" customWidth="1"/>
    <col min="13538" max="13539" width="14.5" style="90" bestFit="1" customWidth="1"/>
    <col min="13540" max="13540" width="10.5" style="90" bestFit="1" customWidth="1"/>
    <col min="13541" max="13541" width="10.1640625" style="90" bestFit="1" customWidth="1"/>
    <col min="13542" max="13542" width="11" style="90" bestFit="1" customWidth="1"/>
    <col min="13543" max="13543" width="6.5" style="90" bestFit="1" customWidth="1"/>
    <col min="13544" max="13544" width="10.5" style="90" bestFit="1" customWidth="1"/>
    <col min="13545" max="13545" width="10.1640625" style="90" bestFit="1" customWidth="1"/>
    <col min="13546" max="13549" width="10.5" style="90" bestFit="1" customWidth="1"/>
    <col min="13550" max="13550" width="10.1640625" style="90" bestFit="1" customWidth="1"/>
    <col min="13551" max="13551" width="11" style="90" bestFit="1" customWidth="1"/>
    <col min="13552" max="13783" width="6.83203125" style="90"/>
    <col min="13784" max="13784" width="24.1640625" style="90" customWidth="1"/>
    <col min="13785" max="13786" width="12.83203125" style="90" customWidth="1"/>
    <col min="13787" max="13787" width="2" style="90" customWidth="1"/>
    <col min="13788" max="13788" width="12.83203125" style="90" customWidth="1"/>
    <col min="13789" max="13789" width="14.5" style="90" customWidth="1"/>
    <col min="13790" max="13790" width="2" style="90" customWidth="1"/>
    <col min="13791" max="13791" width="16.83203125" style="90" customWidth="1"/>
    <col min="13792" max="13792" width="14.83203125" style="90" bestFit="1" customWidth="1"/>
    <col min="13793" max="13793" width="2" style="90" customWidth="1"/>
    <col min="13794" max="13795" width="14.5" style="90" bestFit="1" customWidth="1"/>
    <col min="13796" max="13796" width="10.5" style="90" bestFit="1" customWidth="1"/>
    <col min="13797" max="13797" width="10.1640625" style="90" bestFit="1" customWidth="1"/>
    <col min="13798" max="13798" width="11" style="90" bestFit="1" customWidth="1"/>
    <col min="13799" max="13799" width="6.5" style="90" bestFit="1" customWidth="1"/>
    <col min="13800" max="13800" width="10.5" style="90" bestFit="1" customWidth="1"/>
    <col min="13801" max="13801" width="10.1640625" style="90" bestFit="1" customWidth="1"/>
    <col min="13802" max="13805" width="10.5" style="90" bestFit="1" customWidth="1"/>
    <col min="13806" max="13806" width="10.1640625" style="90" bestFit="1" customWidth="1"/>
    <col min="13807" max="13807" width="11" style="90" bestFit="1" customWidth="1"/>
    <col min="13808" max="14039" width="6.83203125" style="90"/>
    <col min="14040" max="14040" width="24.1640625" style="90" customWidth="1"/>
    <col min="14041" max="14042" width="12.83203125" style="90" customWidth="1"/>
    <col min="14043" max="14043" width="2" style="90" customWidth="1"/>
    <col min="14044" max="14044" width="12.83203125" style="90" customWidth="1"/>
    <col min="14045" max="14045" width="14.5" style="90" customWidth="1"/>
    <col min="14046" max="14046" width="2" style="90" customWidth="1"/>
    <col min="14047" max="14047" width="16.83203125" style="90" customWidth="1"/>
    <col min="14048" max="14048" width="14.83203125" style="90" bestFit="1" customWidth="1"/>
    <col min="14049" max="14049" width="2" style="90" customWidth="1"/>
    <col min="14050" max="14051" width="14.5" style="90" bestFit="1" customWidth="1"/>
    <col min="14052" max="14052" width="10.5" style="90" bestFit="1" customWidth="1"/>
    <col min="14053" max="14053" width="10.1640625" style="90" bestFit="1" customWidth="1"/>
    <col min="14054" max="14054" width="11" style="90" bestFit="1" customWidth="1"/>
    <col min="14055" max="14055" width="6.5" style="90" bestFit="1" customWidth="1"/>
    <col min="14056" max="14056" width="10.5" style="90" bestFit="1" customWidth="1"/>
    <col min="14057" max="14057" width="10.1640625" style="90" bestFit="1" customWidth="1"/>
    <col min="14058" max="14061" width="10.5" style="90" bestFit="1" customWidth="1"/>
    <col min="14062" max="14062" width="10.1640625" style="90" bestFit="1" customWidth="1"/>
    <col min="14063" max="14063" width="11" style="90" bestFit="1" customWidth="1"/>
    <col min="14064" max="14295" width="6.83203125" style="90"/>
    <col min="14296" max="14296" width="24.1640625" style="90" customWidth="1"/>
    <col min="14297" max="14298" width="12.83203125" style="90" customWidth="1"/>
    <col min="14299" max="14299" width="2" style="90" customWidth="1"/>
    <col min="14300" max="14300" width="12.83203125" style="90" customWidth="1"/>
    <col min="14301" max="14301" width="14.5" style="90" customWidth="1"/>
    <col min="14302" max="14302" width="2" style="90" customWidth="1"/>
    <col min="14303" max="14303" width="16.83203125" style="90" customWidth="1"/>
    <col min="14304" max="14304" width="14.83203125" style="90" bestFit="1" customWidth="1"/>
    <col min="14305" max="14305" width="2" style="90" customWidth="1"/>
    <col min="14306" max="14307" width="14.5" style="90" bestFit="1" customWidth="1"/>
    <col min="14308" max="14308" width="10.5" style="90" bestFit="1" customWidth="1"/>
    <col min="14309" max="14309" width="10.1640625" style="90" bestFit="1" customWidth="1"/>
    <col min="14310" max="14310" width="11" style="90" bestFit="1" customWidth="1"/>
    <col min="14311" max="14311" width="6.5" style="90" bestFit="1" customWidth="1"/>
    <col min="14312" max="14312" width="10.5" style="90" bestFit="1" customWidth="1"/>
    <col min="14313" max="14313" width="10.1640625" style="90" bestFit="1" customWidth="1"/>
    <col min="14314" max="14317" width="10.5" style="90" bestFit="1" customWidth="1"/>
    <col min="14318" max="14318" width="10.1640625" style="90" bestFit="1" customWidth="1"/>
    <col min="14319" max="14319" width="11" style="90" bestFit="1" customWidth="1"/>
    <col min="14320" max="14551" width="6.83203125" style="90"/>
    <col min="14552" max="14552" width="24.1640625" style="90" customWidth="1"/>
    <col min="14553" max="14554" width="12.83203125" style="90" customWidth="1"/>
    <col min="14555" max="14555" width="2" style="90" customWidth="1"/>
    <col min="14556" max="14556" width="12.83203125" style="90" customWidth="1"/>
    <col min="14557" max="14557" width="14.5" style="90" customWidth="1"/>
    <col min="14558" max="14558" width="2" style="90" customWidth="1"/>
    <col min="14559" max="14559" width="16.83203125" style="90" customWidth="1"/>
    <col min="14560" max="14560" width="14.83203125" style="90" bestFit="1" customWidth="1"/>
    <col min="14561" max="14561" width="2" style="90" customWidth="1"/>
    <col min="14562" max="14563" width="14.5" style="90" bestFit="1" customWidth="1"/>
    <col min="14564" max="14564" width="10.5" style="90" bestFit="1" customWidth="1"/>
    <col min="14565" max="14565" width="10.1640625" style="90" bestFit="1" customWidth="1"/>
    <col min="14566" max="14566" width="11" style="90" bestFit="1" customWidth="1"/>
    <col min="14567" max="14567" width="6.5" style="90" bestFit="1" customWidth="1"/>
    <col min="14568" max="14568" width="10.5" style="90" bestFit="1" customWidth="1"/>
    <col min="14569" max="14569" width="10.1640625" style="90" bestFit="1" customWidth="1"/>
    <col min="14570" max="14573" width="10.5" style="90" bestFit="1" customWidth="1"/>
    <col min="14574" max="14574" width="10.1640625" style="90" bestFit="1" customWidth="1"/>
    <col min="14575" max="14575" width="11" style="90" bestFit="1" customWidth="1"/>
    <col min="14576" max="14807" width="6.83203125" style="90"/>
    <col min="14808" max="14808" width="24.1640625" style="90" customWidth="1"/>
    <col min="14809" max="14810" width="12.83203125" style="90" customWidth="1"/>
    <col min="14811" max="14811" width="2" style="90" customWidth="1"/>
    <col min="14812" max="14812" width="12.83203125" style="90" customWidth="1"/>
    <col min="14813" max="14813" width="14.5" style="90" customWidth="1"/>
    <col min="14814" max="14814" width="2" style="90" customWidth="1"/>
    <col min="14815" max="14815" width="16.83203125" style="90" customWidth="1"/>
    <col min="14816" max="14816" width="14.83203125" style="90" bestFit="1" customWidth="1"/>
    <col min="14817" max="14817" width="2" style="90" customWidth="1"/>
    <col min="14818" max="14819" width="14.5" style="90" bestFit="1" customWidth="1"/>
    <col min="14820" max="14820" width="10.5" style="90" bestFit="1" customWidth="1"/>
    <col min="14821" max="14821" width="10.1640625" style="90" bestFit="1" customWidth="1"/>
    <col min="14822" max="14822" width="11" style="90" bestFit="1" customWidth="1"/>
    <col min="14823" max="14823" width="6.5" style="90" bestFit="1" customWidth="1"/>
    <col min="14824" max="14824" width="10.5" style="90" bestFit="1" customWidth="1"/>
    <col min="14825" max="14825" width="10.1640625" style="90" bestFit="1" customWidth="1"/>
    <col min="14826" max="14829" width="10.5" style="90" bestFit="1" customWidth="1"/>
    <col min="14830" max="14830" width="10.1640625" style="90" bestFit="1" customWidth="1"/>
    <col min="14831" max="14831" width="11" style="90" bestFit="1" customWidth="1"/>
    <col min="14832" max="15063" width="6.83203125" style="90"/>
    <col min="15064" max="15064" width="24.1640625" style="90" customWidth="1"/>
    <col min="15065" max="15066" width="12.83203125" style="90" customWidth="1"/>
    <col min="15067" max="15067" width="2" style="90" customWidth="1"/>
    <col min="15068" max="15068" width="12.83203125" style="90" customWidth="1"/>
    <col min="15069" max="15069" width="14.5" style="90" customWidth="1"/>
    <col min="15070" max="15070" width="2" style="90" customWidth="1"/>
    <col min="15071" max="15071" width="16.83203125" style="90" customWidth="1"/>
    <col min="15072" max="15072" width="14.83203125" style="90" bestFit="1" customWidth="1"/>
    <col min="15073" max="15073" width="2" style="90" customWidth="1"/>
    <col min="15074" max="15075" width="14.5" style="90" bestFit="1" customWidth="1"/>
    <col min="15076" max="15076" width="10.5" style="90" bestFit="1" customWidth="1"/>
    <col min="15077" max="15077" width="10.1640625" style="90" bestFit="1" customWidth="1"/>
    <col min="15078" max="15078" width="11" style="90" bestFit="1" customWidth="1"/>
    <col min="15079" max="15079" width="6.5" style="90" bestFit="1" customWidth="1"/>
    <col min="15080" max="15080" width="10.5" style="90" bestFit="1" customWidth="1"/>
    <col min="15081" max="15081" width="10.1640625" style="90" bestFit="1" customWidth="1"/>
    <col min="15082" max="15085" width="10.5" style="90" bestFit="1" customWidth="1"/>
    <col min="15086" max="15086" width="10.1640625" style="90" bestFit="1" customWidth="1"/>
    <col min="15087" max="15087" width="11" style="90" bestFit="1" customWidth="1"/>
    <col min="15088" max="15319" width="6.83203125" style="90"/>
    <col min="15320" max="15320" width="24.1640625" style="90" customWidth="1"/>
    <col min="15321" max="15322" width="12.83203125" style="90" customWidth="1"/>
    <col min="15323" max="15323" width="2" style="90" customWidth="1"/>
    <col min="15324" max="15324" width="12.83203125" style="90" customWidth="1"/>
    <col min="15325" max="15325" width="14.5" style="90" customWidth="1"/>
    <col min="15326" max="15326" width="2" style="90" customWidth="1"/>
    <col min="15327" max="15327" width="16.83203125" style="90" customWidth="1"/>
    <col min="15328" max="15328" width="14.83203125" style="90" bestFit="1" customWidth="1"/>
    <col min="15329" max="15329" width="2" style="90" customWidth="1"/>
    <col min="15330" max="15331" width="14.5" style="90" bestFit="1" customWidth="1"/>
    <col min="15332" max="15332" width="10.5" style="90" bestFit="1" customWidth="1"/>
    <col min="15333" max="15333" width="10.1640625" style="90" bestFit="1" customWidth="1"/>
    <col min="15334" max="15334" width="11" style="90" bestFit="1" customWidth="1"/>
    <col min="15335" max="15335" width="6.5" style="90" bestFit="1" customWidth="1"/>
    <col min="15336" max="15336" width="10.5" style="90" bestFit="1" customWidth="1"/>
    <col min="15337" max="15337" width="10.1640625" style="90" bestFit="1" customWidth="1"/>
    <col min="15338" max="15341" width="10.5" style="90" bestFit="1" customWidth="1"/>
    <col min="15342" max="15342" width="10.1640625" style="90" bestFit="1" customWidth="1"/>
    <col min="15343" max="15343" width="11" style="90" bestFit="1" customWidth="1"/>
    <col min="15344" max="15575" width="6.83203125" style="90"/>
    <col min="15576" max="15576" width="24.1640625" style="90" customWidth="1"/>
    <col min="15577" max="15578" width="12.83203125" style="90" customWidth="1"/>
    <col min="15579" max="15579" width="2" style="90" customWidth="1"/>
    <col min="15580" max="15580" width="12.83203125" style="90" customWidth="1"/>
    <col min="15581" max="15581" width="14.5" style="90" customWidth="1"/>
    <col min="15582" max="15582" width="2" style="90" customWidth="1"/>
    <col min="15583" max="15583" width="16.83203125" style="90" customWidth="1"/>
    <col min="15584" max="15584" width="14.83203125" style="90" bestFit="1" customWidth="1"/>
    <col min="15585" max="15585" width="2" style="90" customWidth="1"/>
    <col min="15586" max="15587" width="14.5" style="90" bestFit="1" customWidth="1"/>
    <col min="15588" max="15588" width="10.5" style="90" bestFit="1" customWidth="1"/>
    <col min="15589" max="15589" width="10.1640625" style="90" bestFit="1" customWidth="1"/>
    <col min="15590" max="15590" width="11" style="90" bestFit="1" customWidth="1"/>
    <col min="15591" max="15591" width="6.5" style="90" bestFit="1" customWidth="1"/>
    <col min="15592" max="15592" width="10.5" style="90" bestFit="1" customWidth="1"/>
    <col min="15593" max="15593" width="10.1640625" style="90" bestFit="1" customWidth="1"/>
    <col min="15594" max="15597" width="10.5" style="90" bestFit="1" customWidth="1"/>
    <col min="15598" max="15598" width="10.1640625" style="90" bestFit="1" customWidth="1"/>
    <col min="15599" max="15599" width="11" style="90" bestFit="1" customWidth="1"/>
    <col min="15600" max="15831" width="6.83203125" style="90"/>
    <col min="15832" max="15832" width="24.1640625" style="90" customWidth="1"/>
    <col min="15833" max="15834" width="12.83203125" style="90" customWidth="1"/>
    <col min="15835" max="15835" width="2" style="90" customWidth="1"/>
    <col min="15836" max="15836" width="12.83203125" style="90" customWidth="1"/>
    <col min="15837" max="15837" width="14.5" style="90" customWidth="1"/>
    <col min="15838" max="15838" width="2" style="90" customWidth="1"/>
    <col min="15839" max="15839" width="16.83203125" style="90" customWidth="1"/>
    <col min="15840" max="15840" width="14.83203125" style="90" bestFit="1" customWidth="1"/>
    <col min="15841" max="15841" width="2" style="90" customWidth="1"/>
    <col min="15842" max="15843" width="14.5" style="90" bestFit="1" customWidth="1"/>
    <col min="15844" max="15844" width="10.5" style="90" bestFit="1" customWidth="1"/>
    <col min="15845" max="15845" width="10.1640625" style="90" bestFit="1" customWidth="1"/>
    <col min="15846" max="15846" width="11" style="90" bestFit="1" customWidth="1"/>
    <col min="15847" max="15847" width="6.5" style="90" bestFit="1" customWidth="1"/>
    <col min="15848" max="15848" width="10.5" style="90" bestFit="1" customWidth="1"/>
    <col min="15849" max="15849" width="10.1640625" style="90" bestFit="1" customWidth="1"/>
    <col min="15850" max="15853" width="10.5" style="90" bestFit="1" customWidth="1"/>
    <col min="15854" max="15854" width="10.1640625" style="90" bestFit="1" customWidth="1"/>
    <col min="15855" max="15855" width="11" style="90" bestFit="1" customWidth="1"/>
    <col min="15856" max="16087" width="6.83203125" style="90"/>
    <col min="16088" max="16088" width="24.1640625" style="90" customWidth="1"/>
    <col min="16089" max="16090" width="12.83203125" style="90" customWidth="1"/>
    <col min="16091" max="16091" width="2" style="90" customWidth="1"/>
    <col min="16092" max="16092" width="12.83203125" style="90" customWidth="1"/>
    <col min="16093" max="16093" width="14.5" style="90" customWidth="1"/>
    <col min="16094" max="16094" width="2" style="90" customWidth="1"/>
    <col min="16095" max="16095" width="16.83203125" style="90" customWidth="1"/>
    <col min="16096" max="16096" width="14.83203125" style="90" bestFit="1" customWidth="1"/>
    <col min="16097" max="16097" width="2" style="90" customWidth="1"/>
    <col min="16098" max="16099" width="14.5" style="90" bestFit="1" customWidth="1"/>
    <col min="16100" max="16100" width="10.5" style="90" bestFit="1" customWidth="1"/>
    <col min="16101" max="16101" width="10.1640625" style="90" bestFit="1" customWidth="1"/>
    <col min="16102" max="16102" width="11" style="90" bestFit="1" customWidth="1"/>
    <col min="16103" max="16103" width="6.5" style="90" bestFit="1" customWidth="1"/>
    <col min="16104" max="16104" width="10.5" style="90" bestFit="1" customWidth="1"/>
    <col min="16105" max="16105" width="10.1640625" style="90" bestFit="1" customWidth="1"/>
    <col min="16106" max="16109" width="10.5" style="90" bestFit="1" customWidth="1"/>
    <col min="16110" max="16110" width="10.1640625" style="90" bestFit="1" customWidth="1"/>
    <col min="16111" max="16111" width="11" style="90" bestFit="1" customWidth="1"/>
    <col min="16112" max="16384" width="6.83203125" style="90"/>
  </cols>
  <sheetData>
    <row r="1" spans="1:12" ht="14" thickBot="1" x14ac:dyDescent="0.25">
      <c r="A1" s="88" t="s">
        <v>12</v>
      </c>
      <c r="B1" s="89"/>
      <c r="C1" s="89"/>
      <c r="D1" s="89"/>
    </row>
    <row r="2" spans="1:12" ht="15" x14ac:dyDescent="0.2">
      <c r="A2" s="93" t="s">
        <v>97</v>
      </c>
      <c r="B2" s="94"/>
      <c r="C2" s="94"/>
      <c r="D2" s="94"/>
      <c r="E2" s="94"/>
      <c r="F2" s="94"/>
      <c r="G2" s="94"/>
      <c r="H2" s="94"/>
      <c r="I2" s="94"/>
      <c r="J2" s="94"/>
      <c r="K2" s="94"/>
      <c r="L2" s="95" t="s">
        <v>98</v>
      </c>
    </row>
    <row r="3" spans="1:12" ht="15" x14ac:dyDescent="0.2">
      <c r="A3" s="96"/>
      <c r="B3" s="97" t="s">
        <v>99</v>
      </c>
      <c r="C3" s="97" t="s">
        <v>100</v>
      </c>
      <c r="D3" s="97" t="s">
        <v>101</v>
      </c>
      <c r="E3" s="97" t="s">
        <v>102</v>
      </c>
      <c r="F3" s="97" t="s">
        <v>103</v>
      </c>
      <c r="G3" s="97" t="s">
        <v>104</v>
      </c>
      <c r="H3" s="97" t="s">
        <v>105</v>
      </c>
      <c r="I3" s="97" t="s">
        <v>106</v>
      </c>
      <c r="J3" s="97" t="s">
        <v>107</v>
      </c>
      <c r="K3" s="97" t="s">
        <v>108</v>
      </c>
      <c r="L3" s="98" t="s">
        <v>109</v>
      </c>
    </row>
    <row r="4" spans="1:12" ht="15" x14ac:dyDescent="0.2">
      <c r="A4" s="99" t="s">
        <v>110</v>
      </c>
      <c r="B4" s="100">
        <v>17367</v>
      </c>
      <c r="C4" s="100">
        <v>3189</v>
      </c>
      <c r="D4" s="100">
        <v>4162</v>
      </c>
      <c r="E4" s="100">
        <v>5051</v>
      </c>
      <c r="F4" s="100">
        <v>5182</v>
      </c>
      <c r="G4" s="100">
        <v>4693</v>
      </c>
      <c r="H4" s="100">
        <v>3433</v>
      </c>
      <c r="I4" s="100">
        <v>699</v>
      </c>
      <c r="J4" s="100">
        <v>188</v>
      </c>
      <c r="K4" s="100">
        <v>6253</v>
      </c>
      <c r="L4" s="101">
        <f t="shared" ref="L4:L12" si="0">SUM(B4:K4)</f>
        <v>50217</v>
      </c>
    </row>
    <row r="5" spans="1:12" ht="15" x14ac:dyDescent="0.2">
      <c r="A5" s="99" t="s">
        <v>111</v>
      </c>
      <c r="B5" s="100">
        <v>17511</v>
      </c>
      <c r="C5" s="100">
        <v>3135</v>
      </c>
      <c r="D5" s="100">
        <v>4447</v>
      </c>
      <c r="E5" s="100">
        <v>5006</v>
      </c>
      <c r="F5" s="100">
        <v>5371</v>
      </c>
      <c r="G5" s="100">
        <v>4875</v>
      </c>
      <c r="H5" s="100">
        <v>3275</v>
      </c>
      <c r="I5" s="100">
        <v>729</v>
      </c>
      <c r="J5" s="100">
        <v>260</v>
      </c>
      <c r="K5" s="100">
        <v>6730</v>
      </c>
      <c r="L5" s="101">
        <f t="shared" si="0"/>
        <v>51339</v>
      </c>
    </row>
    <row r="6" spans="1:12" ht="15" x14ac:dyDescent="0.2">
      <c r="A6" s="99" t="s">
        <v>112</v>
      </c>
      <c r="B6" s="100">
        <v>16980</v>
      </c>
      <c r="C6" s="100">
        <v>3048</v>
      </c>
      <c r="D6" s="100">
        <v>4281</v>
      </c>
      <c r="E6" s="100">
        <v>4932</v>
      </c>
      <c r="F6" s="100">
        <v>5326</v>
      </c>
      <c r="G6" s="100">
        <v>4753</v>
      </c>
      <c r="H6" s="100">
        <v>3267</v>
      </c>
      <c r="I6" s="100">
        <v>808</v>
      </c>
      <c r="J6" s="100">
        <v>287</v>
      </c>
      <c r="K6" s="100">
        <v>6954</v>
      </c>
      <c r="L6" s="101">
        <f t="shared" si="0"/>
        <v>50636</v>
      </c>
    </row>
    <row r="7" spans="1:12" ht="15" x14ac:dyDescent="0.2">
      <c r="A7" s="99" t="s">
        <v>113</v>
      </c>
      <c r="B7" s="100">
        <v>16732</v>
      </c>
      <c r="C7" s="100">
        <v>3207</v>
      </c>
      <c r="D7" s="100">
        <v>4111</v>
      </c>
      <c r="E7" s="100">
        <v>4909</v>
      </c>
      <c r="F7" s="100">
        <v>5302</v>
      </c>
      <c r="G7" s="100">
        <v>4430</v>
      </c>
      <c r="H7" s="100">
        <v>3079</v>
      </c>
      <c r="I7" s="100">
        <v>684</v>
      </c>
      <c r="J7" s="100">
        <v>307</v>
      </c>
      <c r="K7" s="100">
        <v>6871</v>
      </c>
      <c r="L7" s="101">
        <f t="shared" si="0"/>
        <v>49632</v>
      </c>
    </row>
    <row r="8" spans="1:12" ht="15" x14ac:dyDescent="0.2">
      <c r="A8" s="99" t="s">
        <v>114</v>
      </c>
      <c r="B8" s="100">
        <v>16830</v>
      </c>
      <c r="C8" s="100">
        <v>3064</v>
      </c>
      <c r="D8" s="100">
        <v>3981</v>
      </c>
      <c r="E8" s="100">
        <v>4696</v>
      </c>
      <c r="F8" s="100">
        <v>4913</v>
      </c>
      <c r="G8" s="100">
        <v>4216</v>
      </c>
      <c r="H8" s="100">
        <v>2973</v>
      </c>
      <c r="I8" s="100">
        <v>624</v>
      </c>
      <c r="J8" s="100">
        <v>298</v>
      </c>
      <c r="K8" s="100">
        <v>7105</v>
      </c>
      <c r="L8" s="101">
        <f t="shared" si="0"/>
        <v>48700</v>
      </c>
    </row>
    <row r="9" spans="1:12" ht="15" x14ac:dyDescent="0.2">
      <c r="A9" s="99" t="s">
        <v>115</v>
      </c>
      <c r="B9" s="100">
        <f>4986+10183</f>
        <v>15169</v>
      </c>
      <c r="C9" s="100">
        <f>937+2970</f>
        <v>3907</v>
      </c>
      <c r="D9" s="100">
        <f>891+2932</f>
        <v>3823</v>
      </c>
      <c r="E9" s="100">
        <f>1155+3577</f>
        <v>4732</v>
      </c>
      <c r="F9" s="100">
        <f>1143+3739</f>
        <v>4882</v>
      </c>
      <c r="G9" s="100">
        <f>944+3357</f>
        <v>4301</v>
      </c>
      <c r="H9" s="100">
        <f>551+2465</f>
        <v>3016</v>
      </c>
      <c r="I9" s="100">
        <f>170+593</f>
        <v>763</v>
      </c>
      <c r="J9" s="100">
        <f>139+151</f>
        <v>290</v>
      </c>
      <c r="K9" s="100">
        <f>3549+3864</f>
        <v>7413</v>
      </c>
      <c r="L9" s="101">
        <f t="shared" si="0"/>
        <v>48296</v>
      </c>
    </row>
    <row r="10" spans="1:12" ht="15" x14ac:dyDescent="0.2">
      <c r="A10" s="99" t="s">
        <v>116</v>
      </c>
      <c r="B10" s="100">
        <v>15401</v>
      </c>
      <c r="C10" s="100">
        <v>3770</v>
      </c>
      <c r="D10" s="100">
        <v>3819</v>
      </c>
      <c r="E10" s="100">
        <v>4634</v>
      </c>
      <c r="F10" s="100">
        <v>4978</v>
      </c>
      <c r="G10" s="100">
        <v>4525</v>
      </c>
      <c r="H10" s="100">
        <v>3239</v>
      </c>
      <c r="I10" s="100">
        <v>877</v>
      </c>
      <c r="J10" s="100">
        <v>338</v>
      </c>
      <c r="K10" s="100">
        <v>7424</v>
      </c>
      <c r="L10" s="101">
        <f t="shared" si="0"/>
        <v>49005</v>
      </c>
    </row>
    <row r="11" spans="1:12" ht="15" x14ac:dyDescent="0.2">
      <c r="A11" s="99" t="s">
        <v>117</v>
      </c>
      <c r="B11" s="100">
        <v>15370</v>
      </c>
      <c r="C11" s="100">
        <v>3843</v>
      </c>
      <c r="D11" s="100">
        <v>3860</v>
      </c>
      <c r="E11" s="100">
        <v>4613</v>
      </c>
      <c r="F11" s="100">
        <v>5111</v>
      </c>
      <c r="G11" s="100">
        <v>4754</v>
      </c>
      <c r="H11" s="100">
        <v>3590</v>
      </c>
      <c r="I11" s="100">
        <v>946</v>
      </c>
      <c r="J11" s="100">
        <v>383</v>
      </c>
      <c r="K11" s="100">
        <v>8172</v>
      </c>
      <c r="L11" s="101">
        <f t="shared" si="0"/>
        <v>50642</v>
      </c>
    </row>
    <row r="12" spans="1:12" ht="15" x14ac:dyDescent="0.2">
      <c r="A12" s="99" t="s">
        <v>118</v>
      </c>
      <c r="B12" s="100">
        <v>14936</v>
      </c>
      <c r="C12" s="100">
        <v>3851</v>
      </c>
      <c r="D12" s="100">
        <v>3792</v>
      </c>
      <c r="E12" s="100">
        <v>4702</v>
      </c>
      <c r="F12" s="100">
        <v>5306</v>
      </c>
      <c r="G12" s="100">
        <v>4975</v>
      </c>
      <c r="H12" s="100">
        <v>3816</v>
      </c>
      <c r="I12" s="100">
        <v>1020</v>
      </c>
      <c r="J12" s="100">
        <v>380</v>
      </c>
      <c r="K12" s="100">
        <v>8120</v>
      </c>
      <c r="L12" s="101">
        <f t="shared" si="0"/>
        <v>50898</v>
      </c>
    </row>
    <row r="13" spans="1:12" ht="15" x14ac:dyDescent="0.2">
      <c r="A13" s="99" t="s">
        <v>0</v>
      </c>
      <c r="B13" s="100">
        <v>15000</v>
      </c>
      <c r="C13" s="100">
        <v>3850</v>
      </c>
      <c r="D13" s="100">
        <v>3800</v>
      </c>
      <c r="E13" s="100">
        <v>4700</v>
      </c>
      <c r="F13" s="100">
        <v>5300</v>
      </c>
      <c r="G13" s="100">
        <v>5000</v>
      </c>
      <c r="H13" s="100">
        <v>3800</v>
      </c>
      <c r="I13" s="100">
        <v>1000</v>
      </c>
      <c r="J13" s="100">
        <v>350</v>
      </c>
      <c r="K13" s="100">
        <v>8100</v>
      </c>
      <c r="L13" s="101">
        <f>SUM(B13:K13)</f>
        <v>50900</v>
      </c>
    </row>
    <row r="14" spans="1:12" ht="15" x14ac:dyDescent="0.2">
      <c r="A14" s="99" t="s">
        <v>119</v>
      </c>
      <c r="B14" s="102">
        <v>20</v>
      </c>
      <c r="C14" s="103">
        <v>20</v>
      </c>
      <c r="D14" s="103">
        <v>20</v>
      </c>
      <c r="E14" s="103">
        <v>20</v>
      </c>
      <c r="F14" s="103">
        <v>20</v>
      </c>
      <c r="G14" s="103">
        <v>10</v>
      </c>
      <c r="H14" s="103">
        <v>10</v>
      </c>
      <c r="I14" s="103">
        <v>10</v>
      </c>
      <c r="J14" s="103">
        <v>10</v>
      </c>
      <c r="K14" s="103">
        <f>0.5*B14</f>
        <v>10</v>
      </c>
      <c r="L14" s="98"/>
    </row>
    <row r="15" spans="1:12" ht="15" thickBot="1" x14ac:dyDescent="0.25">
      <c r="A15" s="104"/>
      <c r="B15" s="105">
        <f>B14*B13</f>
        <v>300000</v>
      </c>
      <c r="C15" s="105">
        <f t="shared" ref="C15:K15" si="1">C14*C13</f>
        <v>77000</v>
      </c>
      <c r="D15" s="105">
        <f t="shared" si="1"/>
        <v>76000</v>
      </c>
      <c r="E15" s="105">
        <f t="shared" si="1"/>
        <v>94000</v>
      </c>
      <c r="F15" s="105">
        <f t="shared" si="1"/>
        <v>106000</v>
      </c>
      <c r="G15" s="105">
        <f t="shared" si="1"/>
        <v>50000</v>
      </c>
      <c r="H15" s="105">
        <f t="shared" si="1"/>
        <v>38000</v>
      </c>
      <c r="I15" s="105">
        <f t="shared" si="1"/>
        <v>10000</v>
      </c>
      <c r="J15" s="105">
        <f t="shared" si="1"/>
        <v>3500</v>
      </c>
      <c r="K15" s="105">
        <f t="shared" si="1"/>
        <v>81000</v>
      </c>
      <c r="L15" s="106">
        <f>SUM(B15:K15)</f>
        <v>835500</v>
      </c>
    </row>
    <row r="16" spans="1:12" ht="14" x14ac:dyDescent="0.2">
      <c r="A16" s="107"/>
      <c r="B16" s="108"/>
      <c r="C16" s="108"/>
      <c r="D16" s="108"/>
      <c r="E16" s="108"/>
      <c r="F16" s="108"/>
      <c r="G16" s="108"/>
      <c r="H16" s="108"/>
      <c r="I16" s="108"/>
      <c r="J16" s="108"/>
      <c r="K16" s="108"/>
      <c r="L16" s="108"/>
    </row>
  </sheetData>
  <pageMargins left="0.7" right="0.7" top="0.75" bottom="0.75" header="0.3" footer="0.3"/>
  <pageSetup paperSize="9"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ADB25-22A3-49B7-8773-434E45B0D0DF}">
  <sheetPr>
    <tabColor theme="5" tint="0.39997558519241921"/>
  </sheetPr>
  <dimension ref="A1:H86"/>
  <sheetViews>
    <sheetView topLeftCell="A68" zoomScale="150" zoomScaleNormal="150" workbookViewId="0">
      <selection activeCell="C80" sqref="C80"/>
    </sheetView>
  </sheetViews>
  <sheetFormatPr baseColWidth="10" defaultColWidth="8.6640625" defaultRowHeight="15" x14ac:dyDescent="0.2"/>
  <cols>
    <col min="1" max="1" width="5.1640625" customWidth="1"/>
    <col min="2" max="2" width="14.6640625" customWidth="1"/>
    <col min="3" max="3" width="33.83203125" customWidth="1"/>
    <col min="4" max="4" width="16.5" customWidth="1"/>
    <col min="5" max="5" width="12" customWidth="1"/>
    <col min="6" max="6" width="5.5" customWidth="1"/>
    <col min="7" max="7" width="10.33203125" bestFit="1" customWidth="1"/>
  </cols>
  <sheetData>
    <row r="1" spans="1:7" ht="16" x14ac:dyDescent="0.2">
      <c r="A1" s="109" t="s">
        <v>120</v>
      </c>
    </row>
    <row r="2" spans="1:7" s="110" customFormat="1" ht="13" x14ac:dyDescent="0.15">
      <c r="D2" s="111" t="s">
        <v>163</v>
      </c>
      <c r="E2" s="111" t="s">
        <v>98</v>
      </c>
    </row>
    <row r="3" spans="1:7" s="110" customFormat="1" ht="13" x14ac:dyDescent="0.15">
      <c r="A3" s="112" t="s">
        <v>121</v>
      </c>
      <c r="D3" s="124"/>
    </row>
    <row r="4" spans="1:7" s="110" customFormat="1" ht="13" x14ac:dyDescent="0.15">
      <c r="B4" s="110" t="s">
        <v>122</v>
      </c>
      <c r="D4" s="114">
        <v>20</v>
      </c>
      <c r="E4" s="123">
        <v>25</v>
      </c>
      <c r="G4" s="113"/>
    </row>
    <row r="5" spans="1:7" s="110" customFormat="1" ht="13" x14ac:dyDescent="0.15">
      <c r="B5" s="110" t="s">
        <v>100</v>
      </c>
      <c r="D5" s="114">
        <v>20</v>
      </c>
      <c r="E5" s="123">
        <f>0.8*E4</f>
        <v>20</v>
      </c>
      <c r="G5" s="113"/>
    </row>
    <row r="6" spans="1:7" s="110" customFormat="1" ht="13" x14ac:dyDescent="0.15">
      <c r="B6" s="110" t="s">
        <v>101</v>
      </c>
      <c r="D6" s="114">
        <v>20</v>
      </c>
      <c r="E6" s="114">
        <f>0.8*E4</f>
        <v>20</v>
      </c>
    </row>
    <row r="7" spans="1:7" s="110" customFormat="1" ht="13" x14ac:dyDescent="0.15">
      <c r="B7" s="110" t="s">
        <v>102</v>
      </c>
      <c r="D7" s="114">
        <v>20</v>
      </c>
      <c r="E7" s="114">
        <f>E4*0.8</f>
        <v>20</v>
      </c>
    </row>
    <row r="8" spans="1:7" s="110" customFormat="1" ht="13" x14ac:dyDescent="0.15">
      <c r="B8" s="110" t="s">
        <v>103</v>
      </c>
      <c r="D8" s="114">
        <v>20</v>
      </c>
      <c r="E8" s="114">
        <f>E4*0.55</f>
        <v>13.750000000000002</v>
      </c>
    </row>
    <row r="9" spans="1:7" s="110" customFormat="1" ht="13" x14ac:dyDescent="0.15">
      <c r="B9" s="110" t="s">
        <v>104</v>
      </c>
      <c r="D9" s="114">
        <v>10</v>
      </c>
      <c r="E9" s="114">
        <f>E4*0.55</f>
        <v>13.750000000000002</v>
      </c>
    </row>
    <row r="10" spans="1:7" s="110" customFormat="1" ht="13" x14ac:dyDescent="0.15">
      <c r="B10" s="110" t="s">
        <v>105</v>
      </c>
      <c r="D10" s="114">
        <v>10</v>
      </c>
      <c r="E10" s="114">
        <f>E4*0.25</f>
        <v>6.25</v>
      </c>
    </row>
    <row r="11" spans="1:7" s="110" customFormat="1" ht="13" x14ac:dyDescent="0.15">
      <c r="B11" s="110" t="s">
        <v>123</v>
      </c>
      <c r="D11" s="114">
        <v>10</v>
      </c>
      <c r="E11" s="114">
        <f>E4*0.25</f>
        <v>6.25</v>
      </c>
    </row>
    <row r="12" spans="1:7" s="110" customFormat="1" ht="13" x14ac:dyDescent="0.15">
      <c r="B12" s="110" t="s">
        <v>124</v>
      </c>
      <c r="D12" s="125" t="s">
        <v>164</v>
      </c>
      <c r="E12" s="114">
        <f>E4*0.8</f>
        <v>20</v>
      </c>
    </row>
    <row r="13" spans="1:7" s="110" customFormat="1" ht="13" x14ac:dyDescent="0.15">
      <c r="B13" s="110" t="s">
        <v>125</v>
      </c>
      <c r="D13" s="125" t="s">
        <v>164</v>
      </c>
      <c r="E13" s="114">
        <f>E4*0.5</f>
        <v>12.5</v>
      </c>
    </row>
    <row r="14" spans="1:7" s="110" customFormat="1" ht="13" x14ac:dyDescent="0.15"/>
    <row r="15" spans="1:7" s="110" customFormat="1" ht="13" x14ac:dyDescent="0.15">
      <c r="A15" s="112" t="s">
        <v>190</v>
      </c>
      <c r="D15" s="111" t="s">
        <v>165</v>
      </c>
      <c r="E15" s="111" t="s">
        <v>166</v>
      </c>
    </row>
    <row r="16" spans="1:7" s="110" customFormat="1" ht="13" x14ac:dyDescent="0.15">
      <c r="A16" s="112"/>
      <c r="B16" s="110" t="s">
        <v>122</v>
      </c>
      <c r="C16" s="110" t="s">
        <v>126</v>
      </c>
      <c r="D16" s="114">
        <v>120</v>
      </c>
      <c r="E16" s="114">
        <v>2600</v>
      </c>
      <c r="G16" s="113"/>
    </row>
    <row r="17" spans="1:8" s="110" customFormat="1" ht="13" x14ac:dyDescent="0.15">
      <c r="A17" s="112"/>
      <c r="B17" s="110" t="s">
        <v>122</v>
      </c>
      <c r="C17" s="110" t="s">
        <v>127</v>
      </c>
      <c r="D17" s="114">
        <v>120</v>
      </c>
      <c r="E17" s="114">
        <v>1490</v>
      </c>
      <c r="G17" s="114"/>
    </row>
    <row r="18" spans="1:8" s="110" customFormat="1" ht="13" x14ac:dyDescent="0.15">
      <c r="B18" s="110" t="s">
        <v>122</v>
      </c>
      <c r="C18" s="110" t="s">
        <v>128</v>
      </c>
      <c r="D18" s="114">
        <v>120</v>
      </c>
      <c r="E18" s="114">
        <v>2980</v>
      </c>
      <c r="G18" s="114"/>
    </row>
    <row r="19" spans="1:8" s="110" customFormat="1" ht="13" x14ac:dyDescent="0.15">
      <c r="B19" s="110" t="s">
        <v>122</v>
      </c>
      <c r="C19" s="110" t="s">
        <v>129</v>
      </c>
      <c r="D19" s="114">
        <v>120</v>
      </c>
      <c r="E19" s="114">
        <v>2980</v>
      </c>
      <c r="G19" s="114"/>
    </row>
    <row r="20" spans="1:8" s="110" customFormat="1" ht="13" x14ac:dyDescent="0.15">
      <c r="B20" s="110" t="s">
        <v>122</v>
      </c>
      <c r="C20" s="110" t="s">
        <v>130</v>
      </c>
      <c r="D20" s="114">
        <v>110</v>
      </c>
      <c r="E20" s="114">
        <v>2235</v>
      </c>
      <c r="G20" s="114"/>
    </row>
    <row r="21" spans="1:8" s="110" customFormat="1" ht="13" x14ac:dyDescent="0.15">
      <c r="B21" s="110" t="s">
        <v>122</v>
      </c>
      <c r="C21" s="110" t="s">
        <v>131</v>
      </c>
      <c r="D21" s="114">
        <v>100</v>
      </c>
      <c r="E21" s="114">
        <v>1862.5</v>
      </c>
      <c r="G21" s="114"/>
    </row>
    <row r="22" spans="1:8" s="110" customFormat="1" ht="13" x14ac:dyDescent="0.15">
      <c r="B22" s="110" t="s">
        <v>122</v>
      </c>
      <c r="C22" s="110" t="s">
        <v>132</v>
      </c>
      <c r="D22" s="114">
        <v>90</v>
      </c>
      <c r="E22" s="114">
        <v>1490</v>
      </c>
      <c r="G22" s="114"/>
    </row>
    <row r="23" spans="1:8" s="110" customFormat="1" ht="13" x14ac:dyDescent="0.15">
      <c r="B23" s="110" t="s">
        <v>122</v>
      </c>
      <c r="C23" s="110" t="s">
        <v>133</v>
      </c>
      <c r="D23" s="114">
        <v>35</v>
      </c>
      <c r="E23" s="114">
        <v>1117.5</v>
      </c>
      <c r="G23" s="116"/>
    </row>
    <row r="24" spans="1:8" s="110" customFormat="1" ht="13" x14ac:dyDescent="0.15">
      <c r="B24" s="110" t="s">
        <v>122</v>
      </c>
      <c r="C24" s="110" t="s">
        <v>134</v>
      </c>
      <c r="D24" s="114">
        <v>35</v>
      </c>
      <c r="E24" s="114">
        <v>745</v>
      </c>
      <c r="F24" s="118"/>
      <c r="G24" s="116"/>
      <c r="H24" s="115"/>
    </row>
    <row r="25" spans="1:8" s="110" customFormat="1" ht="13" x14ac:dyDescent="0.15">
      <c r="B25" s="110" t="s">
        <v>122</v>
      </c>
      <c r="C25" s="110" t="s">
        <v>135</v>
      </c>
      <c r="D25" s="114">
        <v>35</v>
      </c>
      <c r="E25" s="114">
        <v>223.5</v>
      </c>
      <c r="G25" s="116"/>
      <c r="H25" s="114"/>
    </row>
    <row r="26" spans="1:8" s="110" customFormat="1" ht="13" x14ac:dyDescent="0.15">
      <c r="B26" s="110" t="s">
        <v>100</v>
      </c>
      <c r="C26" s="110" t="s">
        <v>136</v>
      </c>
      <c r="D26" s="114">
        <v>40</v>
      </c>
      <c r="E26" s="114">
        <v>968.5</v>
      </c>
      <c r="G26" s="114"/>
    </row>
    <row r="27" spans="1:8" s="110" customFormat="1" ht="13" x14ac:dyDescent="0.15">
      <c r="B27" s="110" t="s">
        <v>100</v>
      </c>
      <c r="C27" s="110" t="s">
        <v>134</v>
      </c>
      <c r="D27" s="114">
        <v>20</v>
      </c>
      <c r="E27" s="114">
        <v>596</v>
      </c>
      <c r="G27" s="114"/>
    </row>
    <row r="28" spans="1:8" s="110" customFormat="1" ht="13" x14ac:dyDescent="0.15">
      <c r="B28" s="110" t="s">
        <v>101</v>
      </c>
      <c r="C28" s="110" t="s">
        <v>136</v>
      </c>
      <c r="D28" s="114">
        <v>40</v>
      </c>
      <c r="E28" s="114">
        <v>819.50000000000011</v>
      </c>
      <c r="G28" s="114"/>
    </row>
    <row r="29" spans="1:8" s="110" customFormat="1" ht="13" x14ac:dyDescent="0.15">
      <c r="B29" s="110" t="s">
        <v>101</v>
      </c>
      <c r="C29" s="110" t="s">
        <v>134</v>
      </c>
      <c r="D29" s="114">
        <v>20</v>
      </c>
      <c r="E29" s="114">
        <v>596</v>
      </c>
      <c r="G29" s="114"/>
    </row>
    <row r="30" spans="1:8" s="110" customFormat="1" ht="13" x14ac:dyDescent="0.15">
      <c r="B30" s="110" t="s">
        <v>102</v>
      </c>
      <c r="C30" s="110" t="s">
        <v>136</v>
      </c>
      <c r="D30" s="114">
        <v>40</v>
      </c>
      <c r="E30" s="114">
        <v>745</v>
      </c>
      <c r="G30" s="114"/>
    </row>
    <row r="31" spans="1:8" s="110" customFormat="1" ht="13" x14ac:dyDescent="0.15">
      <c r="B31" s="110" t="s">
        <v>102</v>
      </c>
      <c r="C31" s="110" t="s">
        <v>134</v>
      </c>
      <c r="D31" s="114">
        <v>15</v>
      </c>
      <c r="E31" s="114">
        <v>447</v>
      </c>
      <c r="G31" s="114"/>
    </row>
    <row r="32" spans="1:8" s="110" customFormat="1" ht="13" x14ac:dyDescent="0.15">
      <c r="B32" s="110" t="s">
        <v>103</v>
      </c>
      <c r="C32" s="110" t="s">
        <v>134</v>
      </c>
      <c r="D32" s="114">
        <v>15</v>
      </c>
      <c r="E32" s="114">
        <v>447</v>
      </c>
      <c r="G32" s="114"/>
    </row>
    <row r="33" spans="1:7" s="110" customFormat="1" ht="13" x14ac:dyDescent="0.15">
      <c r="B33" s="110" t="s">
        <v>104</v>
      </c>
      <c r="C33" s="110" t="s">
        <v>134</v>
      </c>
      <c r="D33" s="114">
        <v>7.5</v>
      </c>
      <c r="E33" s="114">
        <v>223.5</v>
      </c>
      <c r="G33" s="114"/>
    </row>
    <row r="34" spans="1:7" s="110" customFormat="1" ht="13" x14ac:dyDescent="0.15">
      <c r="B34" s="110" t="s">
        <v>105</v>
      </c>
      <c r="C34" s="110" t="s">
        <v>134</v>
      </c>
      <c r="D34" s="114">
        <v>7.5</v>
      </c>
      <c r="E34" s="114">
        <v>149</v>
      </c>
      <c r="G34" s="114"/>
    </row>
    <row r="35" spans="1:7" s="110" customFormat="1" ht="13" x14ac:dyDescent="0.15">
      <c r="B35" s="110" t="s">
        <v>107</v>
      </c>
      <c r="C35" s="110" t="s">
        <v>134</v>
      </c>
      <c r="D35" s="119" t="s">
        <v>164</v>
      </c>
      <c r="E35" s="114">
        <v>0</v>
      </c>
      <c r="G35" s="114"/>
    </row>
    <row r="36" spans="1:7" s="110" customFormat="1" ht="13" x14ac:dyDescent="0.15">
      <c r="D36" s="126"/>
      <c r="E36" s="114"/>
    </row>
    <row r="37" spans="1:7" s="110" customFormat="1" ht="13" x14ac:dyDescent="0.15">
      <c r="A37" s="112" t="s">
        <v>137</v>
      </c>
      <c r="D37" s="111" t="s">
        <v>167</v>
      </c>
      <c r="E37" s="114"/>
    </row>
    <row r="38" spans="1:7" s="110" customFormat="1" ht="13" x14ac:dyDescent="0.15">
      <c r="B38" s="110" t="s">
        <v>138</v>
      </c>
      <c r="C38" s="110" t="s">
        <v>139</v>
      </c>
      <c r="D38" s="114">
        <v>7.5</v>
      </c>
      <c r="E38" s="114">
        <v>25</v>
      </c>
    </row>
    <row r="39" spans="1:7" s="110" customFormat="1" ht="13" x14ac:dyDescent="0.15">
      <c r="B39" s="110" t="s">
        <v>140</v>
      </c>
      <c r="C39" s="110" t="s">
        <v>139</v>
      </c>
      <c r="D39" s="114">
        <v>7.5</v>
      </c>
      <c r="E39" s="114">
        <v>50</v>
      </c>
    </row>
    <row r="40" spans="1:7" s="110" customFormat="1" ht="13" x14ac:dyDescent="0.15"/>
    <row r="41" spans="1:7" s="110" customFormat="1" ht="13" x14ac:dyDescent="0.15">
      <c r="A41" s="112" t="s">
        <v>141</v>
      </c>
    </row>
    <row r="42" spans="1:7" s="110" customFormat="1" ht="13" x14ac:dyDescent="0.15">
      <c r="A42" s="112"/>
      <c r="B42" s="110" t="s">
        <v>122</v>
      </c>
      <c r="C42" s="110" t="s">
        <v>142</v>
      </c>
      <c r="D42" s="114">
        <v>2900</v>
      </c>
      <c r="E42" s="114">
        <v>2900</v>
      </c>
    </row>
    <row r="43" spans="1:7" s="110" customFormat="1" ht="13" x14ac:dyDescent="0.15">
      <c r="B43" s="110" t="s">
        <v>122</v>
      </c>
      <c r="C43" s="110" t="s">
        <v>143</v>
      </c>
      <c r="D43" s="114">
        <v>2250</v>
      </c>
      <c r="E43" s="114">
        <v>2250</v>
      </c>
    </row>
    <row r="44" spans="1:7" s="110" customFormat="1" ht="13" x14ac:dyDescent="0.15">
      <c r="B44" s="110" t="s">
        <v>122</v>
      </c>
      <c r="C44" s="110" t="s">
        <v>144</v>
      </c>
      <c r="D44" s="114">
        <v>2250</v>
      </c>
      <c r="E44" s="114">
        <v>2250</v>
      </c>
    </row>
    <row r="45" spans="1:7" s="110" customFormat="1" ht="13" x14ac:dyDescent="0.15">
      <c r="B45" s="110" t="s">
        <v>122</v>
      </c>
      <c r="C45" s="110" t="s">
        <v>145</v>
      </c>
      <c r="D45" s="114">
        <v>1800</v>
      </c>
      <c r="E45" s="114">
        <v>1800</v>
      </c>
    </row>
    <row r="46" spans="1:7" s="110" customFormat="1" ht="13" x14ac:dyDescent="0.15">
      <c r="B46" s="110" t="s">
        <v>122</v>
      </c>
      <c r="C46" s="110" t="s">
        <v>131</v>
      </c>
      <c r="D46" s="114">
        <v>1100</v>
      </c>
      <c r="E46" s="114">
        <v>1100</v>
      </c>
    </row>
    <row r="47" spans="1:7" s="110" customFormat="1" ht="13" x14ac:dyDescent="0.15">
      <c r="B47" s="110" t="s">
        <v>122</v>
      </c>
      <c r="C47" s="110" t="s">
        <v>132</v>
      </c>
      <c r="D47" s="114">
        <v>600</v>
      </c>
      <c r="E47" s="114">
        <v>600</v>
      </c>
    </row>
    <row r="48" spans="1:7" s="110" customFormat="1" ht="13" x14ac:dyDescent="0.15">
      <c r="B48" s="110" t="s">
        <v>122</v>
      </c>
      <c r="C48" s="110" t="s">
        <v>136</v>
      </c>
      <c r="D48" s="114">
        <v>300</v>
      </c>
      <c r="E48" s="114">
        <v>300</v>
      </c>
    </row>
    <row r="49" spans="1:6" s="110" customFormat="1" ht="13" x14ac:dyDescent="0.15">
      <c r="B49" s="110" t="s">
        <v>100</v>
      </c>
      <c r="C49" s="110" t="s">
        <v>146</v>
      </c>
      <c r="D49" s="114">
        <v>1150</v>
      </c>
      <c r="E49" s="114">
        <v>1150</v>
      </c>
    </row>
    <row r="50" spans="1:6" s="110" customFormat="1" ht="13" x14ac:dyDescent="0.15">
      <c r="B50" s="110" t="s">
        <v>100</v>
      </c>
      <c r="C50" s="110" t="s">
        <v>136</v>
      </c>
      <c r="D50" s="114">
        <v>250</v>
      </c>
      <c r="E50" s="114">
        <v>250</v>
      </c>
    </row>
    <row r="51" spans="1:6" s="110" customFormat="1" ht="13" x14ac:dyDescent="0.15">
      <c r="B51" s="110" t="s">
        <v>101</v>
      </c>
      <c r="C51" s="110" t="s">
        <v>136</v>
      </c>
      <c r="D51" s="114">
        <v>250</v>
      </c>
      <c r="E51" s="114">
        <v>250</v>
      </c>
    </row>
    <row r="52" spans="1:6" s="110" customFormat="1" ht="13" x14ac:dyDescent="0.15">
      <c r="B52" s="110" t="s">
        <v>102</v>
      </c>
      <c r="C52" s="110" t="s">
        <v>136</v>
      </c>
      <c r="D52" s="114">
        <v>250</v>
      </c>
      <c r="E52" s="114">
        <v>250</v>
      </c>
    </row>
    <row r="53" spans="1:6" s="110" customFormat="1" ht="13" x14ac:dyDescent="0.15"/>
    <row r="54" spans="1:6" s="110" customFormat="1" ht="13" x14ac:dyDescent="0.15">
      <c r="A54" s="112" t="s">
        <v>147</v>
      </c>
      <c r="D54" s="111" t="s">
        <v>168</v>
      </c>
    </row>
    <row r="55" spans="1:6" s="110" customFormat="1" ht="13" x14ac:dyDescent="0.15">
      <c r="A55" s="112"/>
      <c r="B55" s="110" t="s">
        <v>122</v>
      </c>
      <c r="C55" s="110" t="s">
        <v>148</v>
      </c>
      <c r="D55" s="114">
        <v>35</v>
      </c>
      <c r="E55" s="114">
        <v>140</v>
      </c>
    </row>
    <row r="56" spans="1:6" s="110" customFormat="1" ht="13" x14ac:dyDescent="0.15">
      <c r="A56" s="112"/>
      <c r="C56" s="110" t="s">
        <v>145</v>
      </c>
      <c r="D56" s="114">
        <v>35</v>
      </c>
      <c r="E56" s="114">
        <v>110</v>
      </c>
    </row>
    <row r="57" spans="1:6" s="110" customFormat="1" ht="13" x14ac:dyDescent="0.15">
      <c r="A57" s="112"/>
      <c r="C57" s="110" t="s">
        <v>131</v>
      </c>
      <c r="D57" s="114">
        <v>35</v>
      </c>
      <c r="E57" s="114">
        <v>75</v>
      </c>
    </row>
    <row r="58" spans="1:6" s="110" customFormat="1" ht="13" x14ac:dyDescent="0.15">
      <c r="A58" s="112"/>
      <c r="C58" s="110" t="s">
        <v>132</v>
      </c>
      <c r="D58" s="114">
        <v>35</v>
      </c>
      <c r="E58" s="114">
        <v>75</v>
      </c>
    </row>
    <row r="59" spans="1:6" s="110" customFormat="1" ht="13" x14ac:dyDescent="0.15">
      <c r="A59" s="112"/>
      <c r="C59" s="110" t="s">
        <v>72</v>
      </c>
      <c r="D59" s="114">
        <v>35</v>
      </c>
      <c r="E59" s="114">
        <v>50</v>
      </c>
    </row>
    <row r="60" spans="1:6" s="110" customFormat="1" ht="13" x14ac:dyDescent="0.15">
      <c r="A60" s="112" t="s">
        <v>71</v>
      </c>
    </row>
    <row r="61" spans="1:6" s="110" customFormat="1" ht="13" x14ac:dyDescent="0.15">
      <c r="A61" s="112"/>
      <c r="B61" s="110" t="s">
        <v>169</v>
      </c>
      <c r="D61" s="120" t="s">
        <v>12</v>
      </c>
      <c r="E61" s="120" t="s">
        <v>12</v>
      </c>
    </row>
    <row r="62" spans="1:6" s="110" customFormat="1" ht="13" x14ac:dyDescent="0.15">
      <c r="A62" s="112"/>
      <c r="B62" s="110" t="s">
        <v>150</v>
      </c>
      <c r="D62" s="114">
        <v>62.5</v>
      </c>
      <c r="E62" s="114">
        <v>60</v>
      </c>
      <c r="F62" s="121"/>
    </row>
    <row r="63" spans="1:6" s="110" customFormat="1" ht="13" x14ac:dyDescent="0.15">
      <c r="A63" s="112"/>
      <c r="B63" s="110" t="s">
        <v>151</v>
      </c>
      <c r="D63" s="114">
        <v>32.5</v>
      </c>
      <c r="E63" s="114">
        <v>30</v>
      </c>
      <c r="F63" s="121"/>
    </row>
    <row r="64" spans="1:6" s="110" customFormat="1" ht="13" x14ac:dyDescent="0.15">
      <c r="A64" s="112"/>
      <c r="B64" s="110" t="s">
        <v>170</v>
      </c>
      <c r="D64" s="120" t="s">
        <v>171</v>
      </c>
      <c r="E64" s="120" t="s">
        <v>152</v>
      </c>
    </row>
    <row r="65" spans="1:5" s="110" customFormat="1" ht="13" x14ac:dyDescent="0.15">
      <c r="A65" s="112"/>
      <c r="B65" s="110" t="s">
        <v>172</v>
      </c>
      <c r="D65" s="120" t="s">
        <v>171</v>
      </c>
      <c r="E65" s="114">
        <v>110</v>
      </c>
    </row>
    <row r="66" spans="1:5" s="110" customFormat="1" ht="13" x14ac:dyDescent="0.15">
      <c r="A66" s="112"/>
      <c r="B66" s="110" t="s">
        <v>173</v>
      </c>
      <c r="D66" s="120" t="s">
        <v>171</v>
      </c>
      <c r="E66" s="114">
        <v>80</v>
      </c>
    </row>
    <row r="67" spans="1:5" s="110" customFormat="1" ht="13" x14ac:dyDescent="0.15">
      <c r="B67" s="110" t="s">
        <v>153</v>
      </c>
      <c r="D67" s="122"/>
      <c r="E67" s="122"/>
    </row>
    <row r="68" spans="1:5" s="110" customFormat="1" ht="13" x14ac:dyDescent="0.15">
      <c r="B68" s="110" t="s">
        <v>154</v>
      </c>
      <c r="C68" s="110" t="s">
        <v>122</v>
      </c>
      <c r="D68" s="114">
        <v>205</v>
      </c>
      <c r="E68" s="114">
        <v>200</v>
      </c>
    </row>
    <row r="69" spans="1:5" s="110" customFormat="1" ht="13" x14ac:dyDescent="0.15">
      <c r="B69" s="110" t="s">
        <v>155</v>
      </c>
      <c r="C69" s="110" t="s">
        <v>122</v>
      </c>
      <c r="D69" s="114">
        <v>112.5</v>
      </c>
      <c r="E69" s="114">
        <v>110</v>
      </c>
    </row>
    <row r="70" spans="1:5" s="110" customFormat="1" ht="13" x14ac:dyDescent="0.15">
      <c r="B70" s="110" t="s">
        <v>154</v>
      </c>
      <c r="C70" s="110" t="s">
        <v>149</v>
      </c>
      <c r="D70" s="114">
        <v>82.5</v>
      </c>
      <c r="E70" s="114">
        <v>80</v>
      </c>
    </row>
    <row r="71" spans="1:5" s="110" customFormat="1" ht="13" x14ac:dyDescent="0.15">
      <c r="B71" s="110" t="s">
        <v>155</v>
      </c>
      <c r="C71" s="110" t="s">
        <v>149</v>
      </c>
      <c r="D71" s="114">
        <v>82.5</v>
      </c>
      <c r="E71" s="114">
        <v>80</v>
      </c>
    </row>
    <row r="72" spans="1:5" s="110" customFormat="1" ht="13" x14ac:dyDescent="0.15">
      <c r="B72" s="110" t="s">
        <v>155</v>
      </c>
      <c r="C72" s="110" t="s">
        <v>156</v>
      </c>
      <c r="D72" s="114">
        <v>32.5</v>
      </c>
      <c r="E72" s="114">
        <v>30</v>
      </c>
    </row>
    <row r="73" spans="1:5" s="110" customFormat="1" ht="13" x14ac:dyDescent="0.15">
      <c r="B73" s="110" t="s">
        <v>157</v>
      </c>
      <c r="D73" s="117"/>
      <c r="E73" s="114"/>
    </row>
    <row r="74" spans="1:5" s="110" customFormat="1" ht="13" x14ac:dyDescent="0.15">
      <c r="B74" s="110" t="s">
        <v>158</v>
      </c>
      <c r="D74" s="114">
        <v>52.5</v>
      </c>
      <c r="E74" s="114">
        <v>50</v>
      </c>
    </row>
    <row r="75" spans="1:5" s="110" customFormat="1" ht="13" x14ac:dyDescent="0.15">
      <c r="B75" s="110" t="s">
        <v>191</v>
      </c>
      <c r="D75" s="114">
        <v>100</v>
      </c>
      <c r="E75" s="114">
        <v>100</v>
      </c>
    </row>
    <row r="76" spans="1:5" s="110" customFormat="1" ht="13" x14ac:dyDescent="0.15">
      <c r="B76" s="110" t="s">
        <v>192</v>
      </c>
      <c r="D76" s="114">
        <v>150</v>
      </c>
      <c r="E76" s="114">
        <v>150</v>
      </c>
    </row>
    <row r="77" spans="1:5" s="110" customFormat="1" ht="13" x14ac:dyDescent="0.15">
      <c r="B77" s="110" t="s">
        <v>193</v>
      </c>
      <c r="D77" s="114">
        <v>200</v>
      </c>
      <c r="E77" s="114">
        <v>200</v>
      </c>
    </row>
    <row r="78" spans="1:5" s="110" customFormat="1" ht="13" x14ac:dyDescent="0.15">
      <c r="B78" s="110" t="s">
        <v>195</v>
      </c>
      <c r="D78" s="114"/>
      <c r="E78" s="114"/>
    </row>
    <row r="79" spans="1:5" s="110" customFormat="1" ht="13" x14ac:dyDescent="0.15">
      <c r="B79" s="110" t="s">
        <v>196</v>
      </c>
      <c r="D79" s="114">
        <v>100</v>
      </c>
      <c r="E79" s="114">
        <v>0</v>
      </c>
    </row>
    <row r="80" spans="1:5" s="110" customFormat="1" ht="13" x14ac:dyDescent="0.15">
      <c r="B80" s="110" t="s">
        <v>192</v>
      </c>
      <c r="D80" s="114">
        <v>150</v>
      </c>
      <c r="E80" s="114">
        <v>0</v>
      </c>
    </row>
    <row r="81" spans="1:5" s="110" customFormat="1" ht="13" x14ac:dyDescent="0.15">
      <c r="B81" s="110" t="s">
        <v>193</v>
      </c>
      <c r="D81" s="114">
        <v>200</v>
      </c>
      <c r="E81" s="114">
        <v>0</v>
      </c>
    </row>
    <row r="82" spans="1:5" s="110" customFormat="1" ht="13" x14ac:dyDescent="0.15">
      <c r="A82" s="112" t="s">
        <v>159</v>
      </c>
      <c r="E82" s="114"/>
    </row>
    <row r="83" spans="1:5" s="110" customFormat="1" ht="13" x14ac:dyDescent="0.15">
      <c r="B83" s="110" t="s">
        <v>160</v>
      </c>
      <c r="D83" s="114">
        <v>0</v>
      </c>
      <c r="E83" s="114">
        <v>1.25</v>
      </c>
    </row>
    <row r="84" spans="1:5" x14ac:dyDescent="0.2">
      <c r="B84" s="110" t="s">
        <v>161</v>
      </c>
      <c r="C84" s="110"/>
      <c r="D84" s="114">
        <v>0</v>
      </c>
      <c r="E84" s="114">
        <v>45</v>
      </c>
    </row>
    <row r="85" spans="1:5" x14ac:dyDescent="0.2">
      <c r="B85" s="110"/>
    </row>
    <row r="86" spans="1:5" ht="41.5" customHeight="1" x14ac:dyDescent="0.2">
      <c r="A86" s="133" t="s">
        <v>162</v>
      </c>
      <c r="B86" s="133"/>
      <c r="C86" s="133"/>
      <c r="D86" s="133"/>
      <c r="E86" s="133"/>
    </row>
  </sheetData>
  <mergeCells count="1">
    <mergeCell ref="A86:E8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DFCB5-3F01-9B44-BE35-423AEADE0FAB}">
  <sheetPr>
    <tabColor theme="5" tint="0.59999389629810485"/>
  </sheetPr>
  <dimension ref="A1:A17"/>
  <sheetViews>
    <sheetView workbookViewId="0">
      <selection activeCell="D6" sqref="D6"/>
    </sheetView>
  </sheetViews>
  <sheetFormatPr baseColWidth="10" defaultRowHeight="15" x14ac:dyDescent="0.2"/>
  <cols>
    <col min="1" max="1" width="78.1640625" customWidth="1"/>
  </cols>
  <sheetData>
    <row r="1" spans="1:1" x14ac:dyDescent="0.2">
      <c r="A1" s="131" t="s">
        <v>199</v>
      </c>
    </row>
    <row r="3" spans="1:1" ht="60" x14ac:dyDescent="0.2">
      <c r="A3" s="128" t="s">
        <v>200</v>
      </c>
    </row>
    <row r="4" spans="1:1" x14ac:dyDescent="0.2">
      <c r="A4" s="129"/>
    </row>
    <row r="5" spans="1:1" ht="75" x14ac:dyDescent="0.2">
      <c r="A5" s="128" t="s">
        <v>201</v>
      </c>
    </row>
    <row r="6" spans="1:1" x14ac:dyDescent="0.2">
      <c r="A6" s="129"/>
    </row>
    <row r="7" spans="1:1" ht="75" x14ac:dyDescent="0.2">
      <c r="A7" s="128" t="s">
        <v>204</v>
      </c>
    </row>
    <row r="8" spans="1:1" x14ac:dyDescent="0.2">
      <c r="A8" s="129"/>
    </row>
    <row r="9" spans="1:1" ht="30" x14ac:dyDescent="0.2">
      <c r="A9" s="128" t="s">
        <v>202</v>
      </c>
    </row>
    <row r="10" spans="1:1" x14ac:dyDescent="0.2">
      <c r="A10" s="129"/>
    </row>
    <row r="11" spans="1:1" ht="45" x14ac:dyDescent="0.2">
      <c r="A11" s="128" t="s">
        <v>205</v>
      </c>
    </row>
    <row r="13" spans="1:1" ht="30" x14ac:dyDescent="0.2">
      <c r="A13" s="130" t="s">
        <v>197</v>
      </c>
    </row>
    <row r="14" spans="1:1" x14ac:dyDescent="0.2">
      <c r="A14" s="130"/>
    </row>
    <row r="15" spans="1:1" ht="30" x14ac:dyDescent="0.2">
      <c r="A15" s="130" t="s">
        <v>198</v>
      </c>
    </row>
    <row r="16" spans="1:1" x14ac:dyDescent="0.2">
      <c r="A16" s="130"/>
    </row>
    <row r="17" spans="1:1" ht="60" x14ac:dyDescent="0.2">
      <c r="A17" s="130" t="s">
        <v>203</v>
      </c>
    </row>
  </sheetData>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7b5854e-8516-44da-9522-a9acca08c3f2">
      <Terms xmlns="http://schemas.microsoft.com/office/infopath/2007/PartnerControls"/>
    </lcf76f155ced4ddcb4097134ff3c332f>
    <TaxCatchAll xmlns="1e0bc7ba-4b91-4e4d-8d47-6ad5bb6709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D2DD41B192123479611BD847A90C449" ma:contentTypeVersion="19" ma:contentTypeDescription="Een nieuw document maken." ma:contentTypeScope="" ma:versionID="a705d4eaebfa4a7d18dfb5273b5e0d1b">
  <xsd:schema xmlns:xsd="http://www.w3.org/2001/XMLSchema" xmlns:xs="http://www.w3.org/2001/XMLSchema" xmlns:p="http://schemas.microsoft.com/office/2006/metadata/properties" xmlns:ns2="b7b5854e-8516-44da-9522-a9acca08c3f2" xmlns:ns3="1e0bc7ba-4b91-4e4d-8d47-6ad5bb67093e" targetNamespace="http://schemas.microsoft.com/office/2006/metadata/properties" ma:root="true" ma:fieldsID="81127bde5a71bf9b677a22bfb8a10e09" ns2:_="" ns3:_="">
    <xsd:import namespace="b7b5854e-8516-44da-9522-a9acca08c3f2"/>
    <xsd:import namespace="1e0bc7ba-4b91-4e4d-8d47-6ad5bb6709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5854e-8516-44da-9522-a9acca08c3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559ce3fd-32d2-4fdc-8d0b-acfb7ed44f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0bc7ba-4b91-4e4d-8d47-6ad5bb67093e"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e203656b-65d2-4aa9-8312-cab37f6a5365}" ma:internalName="TaxCatchAll" ma:showField="CatchAllData" ma:web="1e0bc7ba-4b91-4e4d-8d47-6ad5bb6709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D64F9E-592E-43C4-800E-1B8F0700A728}">
  <ds:schemaRefs>
    <ds:schemaRef ds:uri="http://schemas.microsoft.com/sharepoint/v3/contenttype/forms"/>
  </ds:schemaRefs>
</ds:datastoreItem>
</file>

<file path=customXml/itemProps2.xml><?xml version="1.0" encoding="utf-8"?>
<ds:datastoreItem xmlns:ds="http://schemas.openxmlformats.org/officeDocument/2006/customXml" ds:itemID="{02D613BB-6DDC-46A0-8975-95562383EBC5}">
  <ds:schemaRefs>
    <ds:schemaRef ds:uri="http://www.w3.org/XML/1998/namespace"/>
    <ds:schemaRef ds:uri="http://purl.org/dc/terms/"/>
    <ds:schemaRef ds:uri="http://schemas.openxmlformats.org/package/2006/metadata/core-properties"/>
    <ds:schemaRef ds:uri="http://schemas.microsoft.com/office/2006/metadata/properties"/>
    <ds:schemaRef ds:uri="http://schemas.microsoft.com/office/2006/documentManagement/types"/>
    <ds:schemaRef ds:uri="1e0bc7ba-4b91-4e4d-8d47-6ad5bb67093e"/>
    <ds:schemaRef ds:uri="http://purl.org/dc/elements/1.1/"/>
    <ds:schemaRef ds:uri="b7b5854e-8516-44da-9522-a9acca08c3f2"/>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91631CC0-00F0-4446-9803-EADCB4EDD8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5854e-8516-44da-9522-a9acca08c3f2"/>
    <ds:schemaRef ds:uri="1e0bc7ba-4b91-4e4d-8d47-6ad5bb6709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Werkbladen</vt:lpstr>
      </vt:variant>
      <vt:variant>
        <vt:i4>5</vt:i4>
      </vt:variant>
    </vt:vector>
  </HeadingPairs>
  <TitlesOfParts>
    <vt:vector size="5" baseType="lpstr">
      <vt:lpstr>Begroting</vt:lpstr>
      <vt:lpstr>Risico en beheer</vt:lpstr>
      <vt:lpstr>Leden</vt:lpstr>
      <vt:lpstr>Tarieven</vt:lpstr>
      <vt:lpstr>Informatie contributiewijziging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Norman Uhlenbusch</dc:creator>
  <cp:lastModifiedBy>Jaap Wals</cp:lastModifiedBy>
  <cp:lastPrinted>2026-05-26T07:23:25Z</cp:lastPrinted>
  <dcterms:created xsi:type="dcterms:W3CDTF">2026-04-20T10:12:11Z</dcterms:created>
  <dcterms:modified xsi:type="dcterms:W3CDTF">2026-05-26T08:39:33Z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0x0101003D2DD41B192123479611BD847A90C449</vt:lpwstr>
  </property>
  <property fmtid="{D5CDD505-2E9C-101B-9397-08002B2CF9AE}" pid="3" name="MediaServiceImageTags">
    <vt:lpwstr/>
  </property>
</Properties>
</file>